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375" windowWidth="11340" windowHeight="6495" tabRatio="694"/>
  </bookViews>
  <sheets>
    <sheet name="обос" sheetId="65" r:id="rId1"/>
    <sheet name="приложение 3" sheetId="45" r:id="rId2"/>
    <sheet name="приложение4" sheetId="56" r:id="rId3"/>
    <sheet name="приложение 5" sheetId="62" r:id="rId4"/>
  </sheets>
  <definedNames>
    <definedName name="_xlnm.Print_Titles" localSheetId="0">обос!$5:$6</definedName>
    <definedName name="_xlnm.Print_Titles" localSheetId="1">'приложение 3'!$6:$7</definedName>
    <definedName name="_xlnm.Print_Titles" localSheetId="3">'приложение 5'!$7:$9</definedName>
    <definedName name="_xlnm.Print_Titles" localSheetId="2">приложение4!$6:$7</definedName>
  </definedNames>
  <calcPr calcId="144525" refMode="R1C1"/>
</workbook>
</file>

<file path=xl/calcChain.xml><?xml version="1.0" encoding="utf-8"?>
<calcChain xmlns="http://schemas.openxmlformats.org/spreadsheetml/2006/main">
  <c r="I35" i="62" l="1"/>
  <c r="I39" i="62"/>
  <c r="I38" i="62"/>
  <c r="I37" i="62"/>
  <c r="I36" i="62"/>
  <c r="I22" i="62"/>
  <c r="G19" i="56" l="1"/>
  <c r="H19" i="56"/>
  <c r="I19" i="56"/>
  <c r="J19" i="56"/>
  <c r="K19" i="56"/>
  <c r="G62" i="56"/>
  <c r="H62" i="56"/>
  <c r="I62" i="56"/>
  <c r="J62" i="56"/>
  <c r="K62" i="56"/>
  <c r="G97" i="56"/>
  <c r="H97" i="56"/>
  <c r="I97" i="56"/>
  <c r="J97" i="56"/>
  <c r="K97" i="56"/>
  <c r="G115" i="56"/>
  <c r="H115" i="56"/>
  <c r="I115" i="56"/>
  <c r="J115" i="56"/>
  <c r="K115" i="56"/>
  <c r="G118" i="56"/>
  <c r="H118" i="56"/>
  <c r="I118" i="56"/>
  <c r="J118" i="56"/>
  <c r="K118" i="56"/>
  <c r="G163" i="56"/>
  <c r="H163" i="56"/>
  <c r="I163" i="56"/>
  <c r="J163" i="56"/>
  <c r="K163" i="56"/>
  <c r="G166" i="56"/>
  <c r="H166" i="56"/>
  <c r="I166" i="56"/>
  <c r="J166" i="56"/>
  <c r="K166" i="56"/>
  <c r="D176" i="56"/>
  <c r="E176" i="56"/>
  <c r="F176" i="56"/>
  <c r="D179" i="56"/>
  <c r="E179" i="56"/>
  <c r="D183" i="56"/>
  <c r="E183" i="56"/>
  <c r="D190" i="56"/>
  <c r="E190" i="56"/>
  <c r="D198" i="56"/>
  <c r="E198" i="56"/>
  <c r="E208" i="56"/>
  <c r="E205" i="56" s="1"/>
  <c r="F208" i="56"/>
  <c r="G208" i="56"/>
  <c r="H208" i="56"/>
  <c r="I208" i="56"/>
  <c r="J208" i="56"/>
  <c r="K208" i="56"/>
  <c r="D208" i="56"/>
  <c r="D205" i="56" s="1"/>
  <c r="E201" i="56"/>
  <c r="F201" i="56"/>
  <c r="G201" i="56"/>
  <c r="H201" i="56"/>
  <c r="I201" i="56"/>
  <c r="J201" i="56"/>
  <c r="K201" i="56"/>
  <c r="D201" i="56"/>
  <c r="E193" i="56"/>
  <c r="F193" i="56"/>
  <c r="G193" i="56"/>
  <c r="H193" i="56"/>
  <c r="I193" i="56"/>
  <c r="J193" i="56"/>
  <c r="K193" i="56"/>
  <c r="D193" i="56"/>
  <c r="E186" i="56"/>
  <c r="F186" i="56"/>
  <c r="G186" i="56"/>
  <c r="H186" i="56"/>
  <c r="I186" i="56"/>
  <c r="J186" i="56"/>
  <c r="K186" i="56"/>
  <c r="D186" i="56"/>
  <c r="G172" i="56"/>
  <c r="G169" i="56" s="1"/>
  <c r="H172" i="56"/>
  <c r="I172" i="56"/>
  <c r="J172" i="56"/>
  <c r="K172" i="56"/>
  <c r="G160" i="56"/>
  <c r="H160" i="56"/>
  <c r="I160" i="56"/>
  <c r="J160" i="56"/>
  <c r="K160" i="56"/>
  <c r="G153" i="56"/>
  <c r="H153" i="56"/>
  <c r="I153" i="56"/>
  <c r="J153" i="56"/>
  <c r="K153" i="56"/>
  <c r="G132" i="56"/>
  <c r="H132" i="56"/>
  <c r="I132" i="56"/>
  <c r="J132" i="56"/>
  <c r="K132" i="56"/>
  <c r="G125" i="56"/>
  <c r="H125" i="56"/>
  <c r="I125" i="56"/>
  <c r="J125" i="56"/>
  <c r="K125" i="56"/>
  <c r="G111" i="56"/>
  <c r="H111" i="56"/>
  <c r="I111" i="56"/>
  <c r="J111" i="56"/>
  <c r="K111" i="56"/>
  <c r="G104" i="56"/>
  <c r="H104" i="56"/>
  <c r="I104" i="56"/>
  <c r="J104" i="56"/>
  <c r="K104" i="56"/>
  <c r="E90" i="56"/>
  <c r="E87" i="56" s="1"/>
  <c r="F90" i="56"/>
  <c r="G90" i="56"/>
  <c r="H90" i="56"/>
  <c r="I90" i="56"/>
  <c r="J90" i="56"/>
  <c r="K90" i="56"/>
  <c r="D90" i="56"/>
  <c r="D87" i="56" s="1"/>
  <c r="G83" i="56"/>
  <c r="H83" i="56"/>
  <c r="I83" i="56"/>
  <c r="J83" i="56"/>
  <c r="K83" i="56"/>
  <c r="G76" i="56"/>
  <c r="H76" i="56"/>
  <c r="I76" i="56"/>
  <c r="J76" i="56"/>
  <c r="K76" i="56"/>
  <c r="G69" i="56"/>
  <c r="H69" i="56"/>
  <c r="I69" i="56"/>
  <c r="J69" i="56"/>
  <c r="K69" i="56"/>
  <c r="G55" i="56"/>
  <c r="H55" i="56"/>
  <c r="I55" i="56"/>
  <c r="J55" i="56"/>
  <c r="K55" i="56"/>
  <c r="G48" i="56"/>
  <c r="H48" i="56"/>
  <c r="I48" i="56"/>
  <c r="J48" i="56"/>
  <c r="K48" i="56"/>
  <c r="G41" i="56"/>
  <c r="H41" i="56"/>
  <c r="I41" i="56"/>
  <c r="J41" i="56"/>
  <c r="K41" i="56"/>
  <c r="G34" i="56"/>
  <c r="H34" i="56"/>
  <c r="I34" i="56"/>
  <c r="J34" i="56"/>
  <c r="K34" i="56"/>
  <c r="G27" i="56"/>
  <c r="H27" i="56"/>
  <c r="I27" i="56"/>
  <c r="J27" i="56"/>
  <c r="K27" i="56"/>
  <c r="D95" i="56"/>
  <c r="D96" i="56"/>
  <c r="D11" i="56" l="1"/>
  <c r="D10" i="56"/>
  <c r="K74" i="45"/>
  <c r="K71" i="45"/>
  <c r="K70" i="45"/>
  <c r="L64" i="45"/>
  <c r="L61" i="45"/>
  <c r="K44" i="45"/>
  <c r="K64" i="45"/>
  <c r="K61" i="45"/>
  <c r="J64" i="45"/>
  <c r="J61" i="45"/>
  <c r="I61" i="45"/>
  <c r="I64" i="45"/>
  <c r="I62" i="45"/>
  <c r="J62" i="45"/>
  <c r="F94" i="45"/>
  <c r="G94" i="45"/>
  <c r="H94" i="45"/>
  <c r="I94" i="45"/>
  <c r="J94" i="45"/>
  <c r="K94" i="45"/>
  <c r="L94" i="45"/>
  <c r="M94" i="45"/>
  <c r="E94" i="45"/>
  <c r="H34" i="45"/>
  <c r="I34" i="45"/>
  <c r="J34" i="45"/>
  <c r="K34" i="45"/>
  <c r="L34" i="45"/>
  <c r="M34" i="45"/>
  <c r="K26" i="65"/>
  <c r="E41" i="56" s="1"/>
  <c r="E38" i="56" s="1"/>
  <c r="L26" i="65"/>
  <c r="F41" i="56" s="1"/>
  <c r="M26" i="65"/>
  <c r="N26" i="65"/>
  <c r="O26" i="65"/>
  <c r="P26" i="65"/>
  <c r="Q26" i="65"/>
  <c r="J26" i="65"/>
  <c r="H14" i="45"/>
  <c r="I14" i="45"/>
  <c r="J14" i="45"/>
  <c r="K14" i="45"/>
  <c r="L14" i="45"/>
  <c r="M14" i="45"/>
  <c r="M20" i="45"/>
  <c r="M21" i="45"/>
  <c r="M24" i="45"/>
  <c r="M25" i="45"/>
  <c r="M28" i="45"/>
  <c r="M29" i="45"/>
  <c r="M32" i="45"/>
  <c r="M33" i="45"/>
  <c r="M36" i="45"/>
  <c r="M37" i="45"/>
  <c r="H38" i="45"/>
  <c r="I38" i="45"/>
  <c r="J38" i="45"/>
  <c r="L38" i="45"/>
  <c r="M38" i="45"/>
  <c r="M44" i="45"/>
  <c r="M47" i="45"/>
  <c r="M51" i="45"/>
  <c r="M55" i="45"/>
  <c r="M61" i="45"/>
  <c r="M64" i="45"/>
  <c r="M86" i="45"/>
  <c r="M83" i="45"/>
  <c r="M74" i="45"/>
  <c r="M71" i="45"/>
  <c r="M70" i="45"/>
  <c r="H65" i="45"/>
  <c r="I65" i="45"/>
  <c r="J65" i="45"/>
  <c r="L65" i="45"/>
  <c r="I15" i="62" l="1"/>
  <c r="D41" i="56"/>
  <c r="D38" i="56" s="1"/>
  <c r="F90" i="45"/>
  <c r="H90" i="45"/>
  <c r="I90" i="45"/>
  <c r="J90" i="45"/>
  <c r="K90" i="45"/>
  <c r="L90" i="45"/>
  <c r="L87" i="45" s="1"/>
  <c r="M90" i="45"/>
  <c r="F87" i="45"/>
  <c r="H87" i="45"/>
  <c r="I87" i="45"/>
  <c r="J87" i="45"/>
  <c r="K87" i="45"/>
  <c r="M87" i="45"/>
  <c r="F106" i="45"/>
  <c r="M108" i="45"/>
  <c r="M109" i="45"/>
  <c r="M105" i="45"/>
  <c r="M99" i="45"/>
  <c r="M97" i="45" s="1"/>
  <c r="M102" i="45"/>
  <c r="M100" i="45" s="1"/>
  <c r="L103" i="45"/>
  <c r="Q101" i="65"/>
  <c r="Q104" i="65"/>
  <c r="F109" i="45"/>
  <c r="G109" i="45"/>
  <c r="H109" i="45"/>
  <c r="I109" i="45"/>
  <c r="J109" i="45"/>
  <c r="K109" i="45"/>
  <c r="L109" i="45"/>
  <c r="F108" i="45"/>
  <c r="G108" i="45"/>
  <c r="H108" i="45"/>
  <c r="I108" i="45"/>
  <c r="J108" i="45"/>
  <c r="K108" i="45"/>
  <c r="L108" i="45"/>
  <c r="E106" i="45"/>
  <c r="E109" i="45"/>
  <c r="E108" i="45"/>
  <c r="F105" i="45"/>
  <c r="F103" i="45" s="1"/>
  <c r="G105" i="45"/>
  <c r="G103" i="45" s="1"/>
  <c r="H105" i="45"/>
  <c r="H103" i="45" s="1"/>
  <c r="I105" i="45"/>
  <c r="I103" i="45" s="1"/>
  <c r="J105" i="45"/>
  <c r="J103" i="45" s="1"/>
  <c r="K105" i="45"/>
  <c r="K103" i="45" s="1"/>
  <c r="L105" i="45"/>
  <c r="M103" i="45"/>
  <c r="E103" i="45"/>
  <c r="E105" i="45"/>
  <c r="F100" i="45"/>
  <c r="H100" i="45"/>
  <c r="J100" i="45"/>
  <c r="L100" i="45"/>
  <c r="E100" i="45"/>
  <c r="F102" i="45"/>
  <c r="G102" i="45"/>
  <c r="G100" i="45" s="1"/>
  <c r="H102" i="45"/>
  <c r="I102" i="45"/>
  <c r="I100" i="45" s="1"/>
  <c r="J102" i="45"/>
  <c r="K102" i="45"/>
  <c r="K100" i="45" s="1"/>
  <c r="L102" i="45"/>
  <c r="E102" i="45"/>
  <c r="F97" i="45"/>
  <c r="H97" i="45"/>
  <c r="J97" i="45"/>
  <c r="L97" i="45"/>
  <c r="E97" i="45"/>
  <c r="F99" i="45"/>
  <c r="G99" i="45"/>
  <c r="G97" i="45" s="1"/>
  <c r="H99" i="45"/>
  <c r="I99" i="45"/>
  <c r="I97" i="45" s="1"/>
  <c r="J99" i="45"/>
  <c r="K99" i="45"/>
  <c r="K97" i="45" s="1"/>
  <c r="L99" i="45"/>
  <c r="E99" i="45"/>
  <c r="F93" i="45"/>
  <c r="G93" i="45"/>
  <c r="G90" i="45" s="1"/>
  <c r="G87" i="45" s="1"/>
  <c r="H93" i="45"/>
  <c r="I93" i="45"/>
  <c r="J93" i="45"/>
  <c r="K93" i="45"/>
  <c r="L93" i="45"/>
  <c r="M93" i="45"/>
  <c r="E93" i="45"/>
  <c r="F92" i="45"/>
  <c r="G92" i="45"/>
  <c r="H92" i="45"/>
  <c r="I92" i="45"/>
  <c r="J92" i="45"/>
  <c r="K92" i="45"/>
  <c r="L92" i="45"/>
  <c r="M92" i="45"/>
  <c r="E92" i="45"/>
  <c r="J84" i="45"/>
  <c r="F86" i="45"/>
  <c r="F84" i="45" s="1"/>
  <c r="G86" i="45"/>
  <c r="G84" i="45" s="1"/>
  <c r="H86" i="45"/>
  <c r="H84" i="45" s="1"/>
  <c r="I86" i="45"/>
  <c r="I84" i="45" s="1"/>
  <c r="J86" i="45"/>
  <c r="K86" i="45"/>
  <c r="K84" i="45" s="1"/>
  <c r="L86" i="45"/>
  <c r="L84" i="45" s="1"/>
  <c r="M84" i="45"/>
  <c r="E86" i="45"/>
  <c r="E84" i="45" s="1"/>
  <c r="F83" i="45"/>
  <c r="F81" i="45" s="1"/>
  <c r="G83" i="45"/>
  <c r="G81" i="45" s="1"/>
  <c r="H83" i="45"/>
  <c r="H81" i="45" s="1"/>
  <c r="I83" i="45"/>
  <c r="I81" i="45" s="1"/>
  <c r="J83" i="45"/>
  <c r="J81" i="45" s="1"/>
  <c r="K83" i="45"/>
  <c r="K81" i="45" s="1"/>
  <c r="L83" i="45"/>
  <c r="L81" i="45" s="1"/>
  <c r="M81" i="45"/>
  <c r="E83" i="45"/>
  <c r="E81" i="45" s="1"/>
  <c r="J104" i="65"/>
  <c r="K104" i="65"/>
  <c r="E146" i="56" s="1"/>
  <c r="F80" i="45"/>
  <c r="F78" i="45" s="1"/>
  <c r="G80" i="45"/>
  <c r="G78" i="45" s="1"/>
  <c r="H80" i="45"/>
  <c r="H78" i="45" s="1"/>
  <c r="I80" i="45"/>
  <c r="I78" i="45" s="1"/>
  <c r="J80" i="45"/>
  <c r="J78" i="45" s="1"/>
  <c r="K80" i="45"/>
  <c r="K78" i="45" s="1"/>
  <c r="L80" i="45"/>
  <c r="L78" i="45" s="1"/>
  <c r="E80" i="45"/>
  <c r="E78" i="45" s="1"/>
  <c r="H74" i="45"/>
  <c r="H72" i="45" s="1"/>
  <c r="I74" i="45"/>
  <c r="I72" i="45" s="1"/>
  <c r="J74" i="45"/>
  <c r="J72" i="45" s="1"/>
  <c r="K72" i="45"/>
  <c r="L74" i="45"/>
  <c r="L72" i="45" s="1"/>
  <c r="M72" i="45"/>
  <c r="F71" i="45"/>
  <c r="G71" i="45"/>
  <c r="H71" i="45"/>
  <c r="I71" i="45"/>
  <c r="J71" i="45"/>
  <c r="L71" i="45"/>
  <c r="F70" i="45"/>
  <c r="G70" i="45"/>
  <c r="G68" i="45" s="1"/>
  <c r="H70" i="45"/>
  <c r="H68" i="45" s="1"/>
  <c r="I70" i="45"/>
  <c r="I68" i="45" s="1"/>
  <c r="J70" i="45"/>
  <c r="J68" i="45" s="1"/>
  <c r="K68" i="45"/>
  <c r="K65" i="45" s="1"/>
  <c r="L70" i="45"/>
  <c r="L68" i="45" s="1"/>
  <c r="M68" i="45"/>
  <c r="E71" i="45"/>
  <c r="E70" i="45"/>
  <c r="H64" i="45"/>
  <c r="H62" i="45" s="1"/>
  <c r="K62" i="45"/>
  <c r="L62" i="45"/>
  <c r="M62" i="45"/>
  <c r="H61" i="45"/>
  <c r="H59" i="45" s="1"/>
  <c r="I59" i="45"/>
  <c r="J59" i="45"/>
  <c r="K59" i="45"/>
  <c r="L59" i="45"/>
  <c r="M59" i="45"/>
  <c r="F55" i="45"/>
  <c r="F52" i="45" s="1"/>
  <c r="G55" i="45"/>
  <c r="H55" i="45"/>
  <c r="I55" i="45"/>
  <c r="J55" i="45"/>
  <c r="K55" i="45"/>
  <c r="L55" i="45"/>
  <c r="E55" i="45"/>
  <c r="E52" i="45" s="1"/>
  <c r="H51" i="45"/>
  <c r="H48" i="45" s="1"/>
  <c r="I51" i="45"/>
  <c r="I48" i="45" s="1"/>
  <c r="J51" i="45"/>
  <c r="J48" i="45" s="1"/>
  <c r="K51" i="45"/>
  <c r="K48" i="45" s="1"/>
  <c r="L51" i="45"/>
  <c r="L48" i="45" s="1"/>
  <c r="M48" i="45"/>
  <c r="H47" i="45"/>
  <c r="H45" i="45" s="1"/>
  <c r="I47" i="45"/>
  <c r="I45" i="45" s="1"/>
  <c r="J47" i="45"/>
  <c r="J45" i="45" s="1"/>
  <c r="K47" i="45"/>
  <c r="K45" i="45" s="1"/>
  <c r="L47" i="45"/>
  <c r="L45" i="45" s="1"/>
  <c r="M45" i="45"/>
  <c r="H44" i="45"/>
  <c r="H42" i="45" s="1"/>
  <c r="I44" i="45"/>
  <c r="I42" i="45" s="1"/>
  <c r="J44" i="45"/>
  <c r="J42" i="45" s="1"/>
  <c r="K42" i="45"/>
  <c r="K38" i="45" s="1"/>
  <c r="L44" i="45"/>
  <c r="L42" i="45" s="1"/>
  <c r="M42" i="45"/>
  <c r="F37" i="45"/>
  <c r="G37" i="45"/>
  <c r="G34" i="45" s="1"/>
  <c r="H37" i="45"/>
  <c r="I37" i="45"/>
  <c r="J37" i="45"/>
  <c r="K37" i="45"/>
  <c r="L37" i="45"/>
  <c r="F36" i="45"/>
  <c r="G36" i="45"/>
  <c r="H36" i="45"/>
  <c r="I36" i="45"/>
  <c r="I35" i="45" s="1"/>
  <c r="J36" i="45"/>
  <c r="K36" i="45"/>
  <c r="L36" i="45"/>
  <c r="E37" i="45"/>
  <c r="E36" i="45"/>
  <c r="F33" i="45"/>
  <c r="G33" i="45"/>
  <c r="H33" i="45"/>
  <c r="I33" i="45"/>
  <c r="J33" i="45"/>
  <c r="K33" i="45"/>
  <c r="L33" i="45"/>
  <c r="E33" i="45"/>
  <c r="F32" i="45"/>
  <c r="G32" i="45"/>
  <c r="H32" i="45"/>
  <c r="I32" i="45"/>
  <c r="J32" i="45"/>
  <c r="K32" i="45"/>
  <c r="L32" i="45"/>
  <c r="E32" i="45"/>
  <c r="F29" i="45"/>
  <c r="G29" i="45"/>
  <c r="H29" i="45"/>
  <c r="I29" i="45"/>
  <c r="J29" i="45"/>
  <c r="K29" i="45"/>
  <c r="L29" i="45"/>
  <c r="F28" i="45"/>
  <c r="G28" i="45"/>
  <c r="H28" i="45"/>
  <c r="I28" i="45"/>
  <c r="J28" i="45"/>
  <c r="K28" i="45"/>
  <c r="L28" i="45"/>
  <c r="E29" i="45"/>
  <c r="E28" i="45"/>
  <c r="F25" i="45"/>
  <c r="G25" i="45"/>
  <c r="H25" i="45"/>
  <c r="I25" i="45"/>
  <c r="J25" i="45"/>
  <c r="K25" i="45"/>
  <c r="L25" i="45"/>
  <c r="F24" i="45"/>
  <c r="F22" i="45" s="1"/>
  <c r="G24" i="45"/>
  <c r="H24" i="45"/>
  <c r="H22" i="45" s="1"/>
  <c r="I24" i="45"/>
  <c r="I22" i="45" s="1"/>
  <c r="J24" i="45"/>
  <c r="J22" i="45" s="1"/>
  <c r="K24" i="45"/>
  <c r="K22" i="45" s="1"/>
  <c r="L24" i="45"/>
  <c r="L22" i="45" s="1"/>
  <c r="M22" i="45"/>
  <c r="E25" i="45"/>
  <c r="E24" i="45"/>
  <c r="F21" i="45"/>
  <c r="G21" i="45"/>
  <c r="H21" i="45"/>
  <c r="I21" i="45"/>
  <c r="J21" i="45"/>
  <c r="K21" i="45"/>
  <c r="L21" i="45"/>
  <c r="E21" i="45"/>
  <c r="F20" i="45"/>
  <c r="G20" i="45"/>
  <c r="H20" i="45"/>
  <c r="I20" i="45"/>
  <c r="J20" i="45"/>
  <c r="K20" i="45"/>
  <c r="L20" i="45"/>
  <c r="E20" i="45"/>
  <c r="E90" i="45" l="1"/>
  <c r="E87" i="45" s="1"/>
  <c r="K146" i="56"/>
  <c r="M80" i="45"/>
  <c r="M78" i="45" s="1"/>
  <c r="I30" i="62"/>
  <c r="D146" i="56"/>
  <c r="D143" i="56" s="1"/>
  <c r="F68" i="45"/>
  <c r="F34" i="45"/>
  <c r="E34" i="45"/>
  <c r="G26" i="45"/>
  <c r="F26" i="45"/>
  <c r="G22" i="45"/>
  <c r="M65" i="45"/>
  <c r="E68" i="45"/>
  <c r="E18" i="45"/>
  <c r="L18" i="45"/>
  <c r="J18" i="45"/>
  <c r="H18" i="45"/>
  <c r="F18" i="45"/>
  <c r="E22" i="45"/>
  <c r="E26" i="45"/>
  <c r="E30" i="45"/>
  <c r="L30" i="45"/>
  <c r="J30" i="45"/>
  <c r="H30" i="45"/>
  <c r="F30" i="45"/>
  <c r="M30" i="45"/>
  <c r="K30" i="45"/>
  <c r="I30" i="45"/>
  <c r="G30" i="45"/>
  <c r="M18" i="45"/>
  <c r="K18" i="45"/>
  <c r="I18" i="45"/>
  <c r="G18" i="45"/>
  <c r="Q93" i="65"/>
  <c r="F14" i="45" l="1"/>
  <c r="E14" i="45"/>
  <c r="Q134" i="65"/>
  <c r="J121" i="65"/>
  <c r="Q121" i="65"/>
  <c r="Q131" i="65"/>
  <c r="Q128" i="65"/>
  <c r="Q124" i="65"/>
  <c r="J117" i="65"/>
  <c r="K117" i="65"/>
  <c r="E172" i="56" s="1"/>
  <c r="E169" i="56" s="1"/>
  <c r="E166" i="56" s="1"/>
  <c r="E163" i="56" s="1"/>
  <c r="L117" i="65"/>
  <c r="F172" i="56" s="1"/>
  <c r="F169" i="56" s="1"/>
  <c r="F166" i="56" s="1"/>
  <c r="F163" i="56" s="1"/>
  <c r="O117" i="65"/>
  <c r="P117" i="65"/>
  <c r="Q117" i="65"/>
  <c r="N117" i="65"/>
  <c r="M117" i="65"/>
  <c r="Q111" i="65"/>
  <c r="Q108" i="65"/>
  <c r="J98" i="65"/>
  <c r="K98" i="65"/>
  <c r="L98" i="65"/>
  <c r="M98" i="65"/>
  <c r="Q88" i="65"/>
  <c r="P88" i="65"/>
  <c r="O88" i="65"/>
  <c r="N88" i="65"/>
  <c r="M88" i="65"/>
  <c r="L88" i="65"/>
  <c r="F125" i="56" s="1"/>
  <c r="K88" i="65"/>
  <c r="E125" i="56" s="1"/>
  <c r="E122" i="56" s="1"/>
  <c r="J88" i="65"/>
  <c r="Q85" i="65"/>
  <c r="Q71" i="65"/>
  <c r="Q63" i="65"/>
  <c r="Q57" i="65"/>
  <c r="Q51" i="65"/>
  <c r="Q54" i="65"/>
  <c r="Q45" i="65"/>
  <c r="P45" i="65"/>
  <c r="O45" i="65"/>
  <c r="N45" i="65"/>
  <c r="M45" i="65"/>
  <c r="L45" i="65"/>
  <c r="K45" i="65"/>
  <c r="J45" i="65"/>
  <c r="Q36" i="65"/>
  <c r="Q32" i="65"/>
  <c r="Q17" i="65"/>
  <c r="Q22" i="65"/>
  <c r="J17" i="65"/>
  <c r="K17" i="65"/>
  <c r="E27" i="56" s="1"/>
  <c r="E24" i="56" s="1"/>
  <c r="I34" i="62" l="1"/>
  <c r="I33" i="62" s="1"/>
  <c r="D172" i="56"/>
  <c r="D169" i="56" s="1"/>
  <c r="D166" i="56" s="1"/>
  <c r="D163" i="56" s="1"/>
  <c r="I27" i="62"/>
  <c r="D125" i="56"/>
  <c r="D122" i="56" s="1"/>
  <c r="F69" i="56"/>
  <c r="G44" i="45"/>
  <c r="G42" i="45" s="1"/>
  <c r="E69" i="56"/>
  <c r="F44" i="45"/>
  <c r="F42" i="45" s="1"/>
  <c r="I19" i="62"/>
  <c r="D69" i="56"/>
  <c r="D66" i="56" s="1"/>
  <c r="E44" i="45"/>
  <c r="E42" i="45" s="1"/>
  <c r="I13" i="62"/>
  <c r="D27" i="56"/>
  <c r="D24" i="56" s="1"/>
  <c r="Q13" i="65"/>
  <c r="Q60" i="65"/>
  <c r="Q41" i="65"/>
  <c r="Q8" i="65" s="1"/>
  <c r="P124" i="65" l="1"/>
  <c r="O71" i="65"/>
  <c r="P71" i="65"/>
  <c r="O63" i="65"/>
  <c r="P63" i="65"/>
  <c r="P57" i="65"/>
  <c r="P17" i="65"/>
  <c r="O22" i="65"/>
  <c r="P22" i="65"/>
  <c r="P131" i="65"/>
  <c r="P134" i="65"/>
  <c r="P128" i="65"/>
  <c r="P111" i="65"/>
  <c r="P108" i="65"/>
  <c r="O104" i="65"/>
  <c r="I146" i="56" s="1"/>
  <c r="P104" i="65"/>
  <c r="J146" i="56" s="1"/>
  <c r="P93" i="65"/>
  <c r="N71" i="65"/>
  <c r="N63" i="65"/>
  <c r="P51" i="65"/>
  <c r="P54" i="65"/>
  <c r="P36" i="65"/>
  <c r="P32" i="65"/>
  <c r="P114" i="65" l="1"/>
  <c r="P41" i="65"/>
  <c r="P13" i="65"/>
  <c r="P121" i="65"/>
  <c r="P101" i="65"/>
  <c r="P85" i="65"/>
  <c r="P60" i="65"/>
  <c r="P8" i="65" l="1"/>
  <c r="N114" i="65"/>
  <c r="O114" i="65"/>
  <c r="N17" i="65"/>
  <c r="O17" i="65"/>
  <c r="M17" i="65"/>
  <c r="N104" i="65"/>
  <c r="H146" i="56" s="1"/>
  <c r="M104" i="65"/>
  <c r="G146" i="56" s="1"/>
  <c r="M114" i="65" l="1"/>
  <c r="L104" i="65" l="1"/>
  <c r="F146" i="56" s="1"/>
  <c r="L17" i="65"/>
  <c r="F27" i="56" s="1"/>
  <c r="N134" i="65" l="1"/>
  <c r="J205" i="56" s="1"/>
  <c r="O134" i="65"/>
  <c r="K205" i="56" s="1"/>
  <c r="N131" i="65"/>
  <c r="J198" i="56" s="1"/>
  <c r="O131" i="65"/>
  <c r="N128" i="65"/>
  <c r="J190" i="56" s="1"/>
  <c r="O128" i="65"/>
  <c r="K190" i="56" s="1"/>
  <c r="N124" i="65"/>
  <c r="J183" i="56" s="1"/>
  <c r="O124" i="65"/>
  <c r="O121" i="65" s="1"/>
  <c r="J169" i="56"/>
  <c r="O111" i="65"/>
  <c r="K157" i="56" s="1"/>
  <c r="N111" i="65"/>
  <c r="N108" i="65"/>
  <c r="O108" i="65"/>
  <c r="N93" i="65"/>
  <c r="O93" i="65"/>
  <c r="J122" i="56"/>
  <c r="N57" i="65"/>
  <c r="O57" i="65"/>
  <c r="K87" i="56" s="1"/>
  <c r="N54" i="65"/>
  <c r="O54" i="65"/>
  <c r="N51" i="65"/>
  <c r="O51" i="65"/>
  <c r="K73" i="56" s="1"/>
  <c r="N32" i="65"/>
  <c r="J45" i="56" s="1"/>
  <c r="O32" i="65"/>
  <c r="N36" i="65"/>
  <c r="J52" i="56" s="1"/>
  <c r="O36" i="65"/>
  <c r="N22" i="65"/>
  <c r="J31" i="56" s="1"/>
  <c r="K198" i="56"/>
  <c r="K169" i="56"/>
  <c r="J143" i="56"/>
  <c r="J139" i="56" s="1"/>
  <c r="K143" i="56"/>
  <c r="K139" i="56" s="1"/>
  <c r="K122" i="56"/>
  <c r="J95" i="56"/>
  <c r="K101" i="56"/>
  <c r="J96" i="56"/>
  <c r="K96" i="56"/>
  <c r="K95" i="56"/>
  <c r="J87" i="56"/>
  <c r="J80" i="56"/>
  <c r="K31" i="56"/>
  <c r="L52" i="45"/>
  <c r="M52" i="45"/>
  <c r="M71" i="65"/>
  <c r="K71" i="65"/>
  <c r="L71" i="65"/>
  <c r="F111" i="56" l="1"/>
  <c r="G64" i="45"/>
  <c r="G62" i="45" s="1"/>
  <c r="E111" i="56"/>
  <c r="F64" i="45"/>
  <c r="F62" i="45" s="1"/>
  <c r="J11" i="56"/>
  <c r="K11" i="56"/>
  <c r="K10" i="56"/>
  <c r="M106" i="45"/>
  <c r="K38" i="56"/>
  <c r="K183" i="56"/>
  <c r="O41" i="65"/>
  <c r="K80" i="56"/>
  <c r="J73" i="56"/>
  <c r="N41" i="65"/>
  <c r="O101" i="65"/>
  <c r="O13" i="65"/>
  <c r="N13" i="65"/>
  <c r="K129" i="56"/>
  <c r="J150" i="56"/>
  <c r="L75" i="45"/>
  <c r="J129" i="56"/>
  <c r="K150" i="56"/>
  <c r="K136" i="56" s="1"/>
  <c r="K9" i="56" s="1"/>
  <c r="M75" i="45"/>
  <c r="M9" i="45" s="1"/>
  <c r="N101" i="65"/>
  <c r="K52" i="56"/>
  <c r="K45" i="56"/>
  <c r="M26" i="45"/>
  <c r="J38" i="56"/>
  <c r="K108" i="56"/>
  <c r="O85" i="65"/>
  <c r="N121" i="65"/>
  <c r="L106" i="45"/>
  <c r="J157" i="56"/>
  <c r="N85" i="65"/>
  <c r="O60" i="65"/>
  <c r="J101" i="56"/>
  <c r="N60" i="65"/>
  <c r="L56" i="45"/>
  <c r="L9" i="45" s="1"/>
  <c r="K94" i="56"/>
  <c r="M56" i="45"/>
  <c r="J108" i="56"/>
  <c r="J179" i="56"/>
  <c r="J176" i="56" s="1"/>
  <c r="K66" i="56"/>
  <c r="J66" i="56"/>
  <c r="L26" i="45"/>
  <c r="J10" i="56"/>
  <c r="J24" i="56"/>
  <c r="K179" i="56" l="1"/>
  <c r="K176" i="56" s="1"/>
  <c r="O8" i="65"/>
  <c r="N8" i="65"/>
  <c r="J136" i="56"/>
  <c r="J9" i="56" s="1"/>
  <c r="J94" i="56"/>
  <c r="K59" i="56"/>
  <c r="J59" i="56"/>
  <c r="K24" i="56"/>
  <c r="J16" i="56"/>
  <c r="J12" i="56" l="1"/>
  <c r="K16" i="56"/>
  <c r="K12" i="56"/>
  <c r="K63" i="65"/>
  <c r="E104" i="56" l="1"/>
  <c r="F61" i="45"/>
  <c r="F59" i="45" s="1"/>
  <c r="L114" i="65"/>
  <c r="J114" i="65"/>
  <c r="K114" i="65" l="1"/>
  <c r="J63" i="65" l="1"/>
  <c r="J71" i="65"/>
  <c r="I25" i="62" l="1"/>
  <c r="D111" i="56"/>
  <c r="D108" i="56" s="1"/>
  <c r="E64" i="45"/>
  <c r="E62" i="45" s="1"/>
  <c r="I24" i="62"/>
  <c r="D104" i="56"/>
  <c r="D101" i="56" s="1"/>
  <c r="E61" i="45"/>
  <c r="E59" i="45" s="1"/>
  <c r="K54" i="65"/>
  <c r="I23" i="62" l="1"/>
  <c r="D97" i="56"/>
  <c r="D94" i="56"/>
  <c r="E83" i="56"/>
  <c r="E80" i="56" s="1"/>
  <c r="F51" i="45"/>
  <c r="F48" i="45" s="1"/>
  <c r="M54" i="65"/>
  <c r="I49" i="45" l="1"/>
  <c r="H26" i="45" l="1"/>
  <c r="K26" i="45"/>
  <c r="I26" i="45"/>
  <c r="J26" i="45"/>
  <c r="H169" i="56"/>
  <c r="I169" i="56"/>
  <c r="F87" i="56" l="1"/>
  <c r="H52" i="45"/>
  <c r="I52" i="45"/>
  <c r="J52" i="45"/>
  <c r="K52" i="45"/>
  <c r="G52" i="45"/>
  <c r="K57" i="65"/>
  <c r="L57" i="65"/>
  <c r="M57" i="65"/>
  <c r="J57" i="65"/>
  <c r="G80" i="56"/>
  <c r="M108" i="65"/>
  <c r="L108" i="65"/>
  <c r="F153" i="56" s="1"/>
  <c r="K108" i="65"/>
  <c r="E153" i="56" s="1"/>
  <c r="K111" i="65"/>
  <c r="E160" i="56" s="1"/>
  <c r="M111" i="65"/>
  <c r="L111" i="65"/>
  <c r="F160" i="56" s="1"/>
  <c r="K32" i="65"/>
  <c r="E48" i="56" s="1"/>
  <c r="E45" i="56" s="1"/>
  <c r="L32" i="65"/>
  <c r="F48" i="56" s="1"/>
  <c r="M32" i="65"/>
  <c r="M128" i="65"/>
  <c r="K128" i="65"/>
  <c r="G190" i="56" s="1"/>
  <c r="L128" i="65"/>
  <c r="K134" i="65"/>
  <c r="G205" i="56" s="1"/>
  <c r="L134" i="65"/>
  <c r="M134" i="65"/>
  <c r="K131" i="65"/>
  <c r="G198" i="56" s="1"/>
  <c r="L131" i="65"/>
  <c r="M131" i="65"/>
  <c r="K124" i="65"/>
  <c r="G183" i="56" s="1"/>
  <c r="L124" i="65"/>
  <c r="M124" i="65"/>
  <c r="K93" i="65"/>
  <c r="L93" i="65"/>
  <c r="M93" i="65"/>
  <c r="L63" i="65"/>
  <c r="M63" i="65"/>
  <c r="L54" i="65"/>
  <c r="K51" i="65"/>
  <c r="L51" i="65"/>
  <c r="M51" i="65"/>
  <c r="K36" i="65"/>
  <c r="E55" i="56" s="1"/>
  <c r="E52" i="56" s="1"/>
  <c r="L36" i="65"/>
  <c r="F55" i="56" s="1"/>
  <c r="F52" i="56" s="1"/>
  <c r="M36" i="65"/>
  <c r="K22" i="65"/>
  <c r="E34" i="56" s="1"/>
  <c r="E31" i="56" s="1"/>
  <c r="L22" i="65"/>
  <c r="F34" i="56" s="1"/>
  <c r="M22" i="65"/>
  <c r="I24" i="56"/>
  <c r="F116" i="56"/>
  <c r="F117" i="56"/>
  <c r="F119" i="56"/>
  <c r="F120" i="56"/>
  <c r="F121" i="56"/>
  <c r="F179" i="56"/>
  <c r="F122" i="56"/>
  <c r="F45" i="56"/>
  <c r="G38" i="56"/>
  <c r="H38" i="56"/>
  <c r="I38" i="56"/>
  <c r="F38" i="56"/>
  <c r="F24" i="56"/>
  <c r="F205" i="56"/>
  <c r="F198" i="56"/>
  <c r="F190" i="56"/>
  <c r="F183" i="56"/>
  <c r="J124" i="65"/>
  <c r="J134" i="65"/>
  <c r="G106" i="45" s="1"/>
  <c r="J131" i="65"/>
  <c r="J128" i="65"/>
  <c r="J111" i="65"/>
  <c r="J108" i="65"/>
  <c r="J93" i="65"/>
  <c r="J54" i="65"/>
  <c r="J51" i="65"/>
  <c r="J36" i="65"/>
  <c r="J32" i="65"/>
  <c r="G14" i="45"/>
  <c r="J22" i="65"/>
  <c r="I121" i="65"/>
  <c r="I114" i="65"/>
  <c r="I101" i="65"/>
  <c r="I85" i="65"/>
  <c r="I60" i="65"/>
  <c r="I41" i="65"/>
  <c r="I13" i="65"/>
  <c r="I32" i="62" l="1"/>
  <c r="D160" i="56"/>
  <c r="D157" i="56" s="1"/>
  <c r="I31" i="62"/>
  <c r="D153" i="56"/>
  <c r="D150" i="56" s="1"/>
  <c r="F132" i="56"/>
  <c r="F129" i="56" s="1"/>
  <c r="G74" i="45"/>
  <c r="G72" i="45" s="1"/>
  <c r="G65" i="45" s="1"/>
  <c r="F118" i="56"/>
  <c r="F115" i="56" s="1"/>
  <c r="F74" i="45"/>
  <c r="F72" i="45" s="1"/>
  <c r="F65" i="45" s="1"/>
  <c r="E132" i="56"/>
  <c r="E129" i="56" s="1"/>
  <c r="E118" i="56" s="1"/>
  <c r="E115" i="56" s="1"/>
  <c r="E74" i="45"/>
  <c r="E72" i="45" s="1"/>
  <c r="E65" i="45" s="1"/>
  <c r="I28" i="62"/>
  <c r="I26" i="62" s="1"/>
  <c r="D132" i="56"/>
  <c r="D129" i="56" s="1"/>
  <c r="D118" i="56" s="1"/>
  <c r="D115" i="56" s="1"/>
  <c r="L60" i="65"/>
  <c r="F104" i="56"/>
  <c r="F101" i="56" s="1"/>
  <c r="G61" i="45"/>
  <c r="G59" i="45" s="1"/>
  <c r="G56" i="45" s="1"/>
  <c r="F83" i="56"/>
  <c r="F80" i="56" s="1"/>
  <c r="G51" i="45"/>
  <c r="G48" i="45" s="1"/>
  <c r="I21" i="62"/>
  <c r="D83" i="56"/>
  <c r="D80" i="56" s="1"/>
  <c r="E51" i="45"/>
  <c r="E48" i="45" s="1"/>
  <c r="F76" i="56"/>
  <c r="F73" i="56" s="1"/>
  <c r="G47" i="45"/>
  <c r="G45" i="45" s="1"/>
  <c r="G38" i="45" s="1"/>
  <c r="E76" i="56"/>
  <c r="E73" i="56" s="1"/>
  <c r="F47" i="45"/>
  <c r="F45" i="45" s="1"/>
  <c r="F38" i="45" s="1"/>
  <c r="I20" i="62"/>
  <c r="D76" i="56"/>
  <c r="D73" i="56" s="1"/>
  <c r="D62" i="56" s="1"/>
  <c r="D59" i="56" s="1"/>
  <c r="E47" i="45"/>
  <c r="E45" i="45" s="1"/>
  <c r="I17" i="62"/>
  <c r="D55" i="56"/>
  <c r="D52" i="56" s="1"/>
  <c r="E19" i="56"/>
  <c r="E16" i="56" s="1"/>
  <c r="I16" i="62"/>
  <c r="D48" i="56"/>
  <c r="D45" i="56" s="1"/>
  <c r="I14" i="62"/>
  <c r="D34" i="56"/>
  <c r="D31" i="56" s="1"/>
  <c r="K41" i="65"/>
  <c r="L13" i="65"/>
  <c r="L41" i="65"/>
  <c r="M41" i="65"/>
  <c r="J41" i="65"/>
  <c r="G179" i="56"/>
  <c r="G176" i="56" s="1"/>
  <c r="J13" i="65"/>
  <c r="M13" i="65"/>
  <c r="K13" i="65"/>
  <c r="I87" i="56"/>
  <c r="I157" i="56"/>
  <c r="I45" i="56"/>
  <c r="I31" i="56"/>
  <c r="I122" i="56"/>
  <c r="H24" i="56"/>
  <c r="H198" i="56"/>
  <c r="K106" i="45"/>
  <c r="I205" i="56"/>
  <c r="H45" i="56"/>
  <c r="H87" i="56"/>
  <c r="H31" i="56"/>
  <c r="I198" i="56"/>
  <c r="I106" i="45"/>
  <c r="H205" i="56"/>
  <c r="H190" i="56"/>
  <c r="I190" i="56"/>
  <c r="G45" i="56"/>
  <c r="G143" i="56"/>
  <c r="G139" i="56" s="1"/>
  <c r="M60" i="65"/>
  <c r="I52" i="56"/>
  <c r="H52" i="56"/>
  <c r="H106" i="45"/>
  <c r="G87" i="56"/>
  <c r="I80" i="56"/>
  <c r="H80" i="56"/>
  <c r="I73" i="56"/>
  <c r="H73" i="56"/>
  <c r="G73" i="56"/>
  <c r="G52" i="56"/>
  <c r="G31" i="56"/>
  <c r="I129" i="56"/>
  <c r="H129" i="56"/>
  <c r="G129" i="56"/>
  <c r="H157" i="56"/>
  <c r="G157" i="56"/>
  <c r="I150" i="56"/>
  <c r="H150" i="56"/>
  <c r="G150" i="56"/>
  <c r="I143" i="56"/>
  <c r="I139" i="56" s="1"/>
  <c r="H143" i="56"/>
  <c r="H139" i="56" s="1"/>
  <c r="I108" i="56"/>
  <c r="H108" i="56"/>
  <c r="G108" i="56"/>
  <c r="I101" i="56"/>
  <c r="G101" i="56"/>
  <c r="M85" i="65"/>
  <c r="J106" i="45"/>
  <c r="L85" i="65"/>
  <c r="K85" i="65"/>
  <c r="M121" i="65"/>
  <c r="K121" i="65"/>
  <c r="M101" i="65"/>
  <c r="L121" i="65"/>
  <c r="J85" i="65"/>
  <c r="L101" i="65"/>
  <c r="K101" i="65"/>
  <c r="K60" i="65"/>
  <c r="J101" i="65"/>
  <c r="J60" i="65"/>
  <c r="I8" i="65"/>
  <c r="E150" i="56"/>
  <c r="F150" i="56"/>
  <c r="E66" i="56"/>
  <c r="E62" i="56" s="1"/>
  <c r="E59" i="56" s="1"/>
  <c r="F66" i="56"/>
  <c r="F62" i="56" s="1"/>
  <c r="F59" i="56" s="1"/>
  <c r="G66" i="56"/>
  <c r="H66" i="56"/>
  <c r="I66" i="56"/>
  <c r="E96" i="56"/>
  <c r="F96" i="56"/>
  <c r="F11" i="56" s="1"/>
  <c r="G96" i="56"/>
  <c r="G11" i="56" s="1"/>
  <c r="H96" i="56"/>
  <c r="H11" i="56" s="1"/>
  <c r="I96" i="56"/>
  <c r="I11" i="56" s="1"/>
  <c r="E143" i="56"/>
  <c r="E139" i="56" s="1"/>
  <c r="F143" i="56"/>
  <c r="E95" i="56"/>
  <c r="F95" i="56"/>
  <c r="F10" i="56" s="1"/>
  <c r="G95" i="56"/>
  <c r="H95" i="56"/>
  <c r="H10" i="56" s="1"/>
  <c r="I95" i="56"/>
  <c r="I10" i="56" s="1"/>
  <c r="E108" i="56"/>
  <c r="F108" i="56"/>
  <c r="E157" i="56"/>
  <c r="F157" i="56"/>
  <c r="E101" i="56"/>
  <c r="E97" i="56" s="1"/>
  <c r="F75" i="45"/>
  <c r="G75" i="45"/>
  <c r="E75" i="45"/>
  <c r="E56" i="45"/>
  <c r="F139" i="56" l="1"/>
  <c r="D136" i="56"/>
  <c r="D139" i="56"/>
  <c r="F97" i="56"/>
  <c r="G9" i="45"/>
  <c r="E38" i="45"/>
  <c r="E9" i="45" s="1"/>
  <c r="I18" i="62"/>
  <c r="D19" i="56"/>
  <c r="D12" i="56"/>
  <c r="D16" i="56"/>
  <c r="D9" i="56" s="1"/>
  <c r="H75" i="45"/>
  <c r="H9" i="45" s="1"/>
  <c r="K8" i="65"/>
  <c r="L8" i="65"/>
  <c r="M8" i="65"/>
  <c r="I16" i="56"/>
  <c r="I183" i="56"/>
  <c r="I179" i="56"/>
  <c r="I176" i="56" s="1"/>
  <c r="H179" i="56"/>
  <c r="H176" i="56" s="1"/>
  <c r="H183" i="56"/>
  <c r="F31" i="56"/>
  <c r="F19" i="56" s="1"/>
  <c r="F16" i="56" s="1"/>
  <c r="H16" i="56"/>
  <c r="H59" i="56"/>
  <c r="J56" i="45"/>
  <c r="I75" i="45"/>
  <c r="K75" i="45"/>
  <c r="G59" i="56"/>
  <c r="I59" i="56"/>
  <c r="I12" i="62"/>
  <c r="G24" i="56"/>
  <c r="H122" i="56"/>
  <c r="G122" i="56"/>
  <c r="J75" i="45"/>
  <c r="K56" i="45"/>
  <c r="K9" i="45" s="1"/>
  <c r="H56" i="45"/>
  <c r="H101" i="56"/>
  <c r="I56" i="45"/>
  <c r="I9" i="45" s="1"/>
  <c r="G10" i="56"/>
  <c r="I29" i="62"/>
  <c r="I136" i="56"/>
  <c r="I9" i="56" s="1"/>
  <c r="J8" i="65"/>
  <c r="F56" i="45"/>
  <c r="F9" i="45" s="1"/>
  <c r="E11" i="56"/>
  <c r="E10" i="56"/>
  <c r="E136" i="56"/>
  <c r="E94" i="56"/>
  <c r="F136" i="56"/>
  <c r="H136" i="56"/>
  <c r="H9" i="56" s="1"/>
  <c r="G136" i="56"/>
  <c r="G9" i="56" s="1"/>
  <c r="E12" i="56"/>
  <c r="F94" i="56"/>
  <c r="J9" i="45" l="1"/>
  <c r="E9" i="56"/>
  <c r="F9" i="56"/>
  <c r="G16" i="56"/>
  <c r="G12" i="56"/>
  <c r="F12" i="56"/>
  <c r="I12" i="56"/>
  <c r="H12" i="56"/>
  <c r="I94" i="56"/>
  <c r="H94" i="56"/>
  <c r="G94" i="56"/>
  <c r="I11" i="62"/>
</calcChain>
</file>

<file path=xl/sharedStrings.xml><?xml version="1.0" encoding="utf-8"?>
<sst xmlns="http://schemas.openxmlformats.org/spreadsheetml/2006/main" count="875" uniqueCount="286">
  <si>
    <t>в том числе:</t>
  </si>
  <si>
    <t>№ п/п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</si>
  <si>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</si>
  <si>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</si>
  <si>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</si>
  <si>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</si>
  <si>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</si>
  <si>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</si>
  <si>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</si>
  <si>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</si>
  <si>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ПОДПРОГРАММА 1</t>
  </si>
  <si>
    <t>ПОДПРОГРАММА 2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</si>
  <si>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</si>
  <si>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</si>
  <si>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Приложение 5</t>
  </si>
  <si>
    <t>всего</t>
  </si>
  <si>
    <t>в том числе по ГРБС:</t>
  </si>
  <si>
    <t>Приложение 4</t>
  </si>
  <si>
    <t>Расходы местного бюджета по годам реализации муниципальной программы, тыс. руб.</t>
  </si>
  <si>
    <t>Наименование ответственного исполнителя, исполнителя - главного распорядителя средств местного бюджета (далее - ГРБС)</t>
  </si>
  <si>
    <t>Приложение 3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</si>
  <si>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</si>
  <si>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</si>
  <si>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</si>
  <si>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</si>
  <si>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Основное 
мероприятие 1.1</t>
  </si>
  <si>
    <t>Обеспечение реализации муниципальной программы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</si>
  <si>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</si>
  <si>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</si>
  <si>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</si>
  <si>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Расходы, предусмотренные решением представительного органа местного самоуправления о местном бюджете, на год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</si>
  <si>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</si>
  <si>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</si>
  <si>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ПОДПРОГРАММА 4</t>
  </si>
  <si>
    <t>Основное мероприятие 4.1.</t>
  </si>
  <si>
    <t>Основное мероприятие 4.2.</t>
  </si>
  <si>
    <t>ПОДПРОГРАММА 5</t>
  </si>
  <si>
    <t>ПОДПРОГРАММА 6</t>
  </si>
  <si>
    <t xml:space="preserve">Основное мероприятие 4.1 </t>
  </si>
  <si>
    <t>ПОДПРОГРАММА 3</t>
  </si>
  <si>
    <t xml:space="preserve">Основное мероприятие 2.1 </t>
  </si>
  <si>
    <t>Основное мероприятие 1.2.</t>
  </si>
  <si>
    <t xml:space="preserve">Основное мероприятие 1.3. </t>
  </si>
  <si>
    <t>Основное мероприятие 1.4.</t>
  </si>
  <si>
    <t xml:space="preserve">Основное мероприятие 3.1 </t>
  </si>
  <si>
    <t xml:space="preserve">Основное мероприятие 3.2 </t>
  </si>
  <si>
    <t xml:space="preserve">Основное мероприятие 5.1 </t>
  </si>
  <si>
    <t>Основное мероприятие 5.2.</t>
  </si>
  <si>
    <t>Основное мероприятие 1.3.</t>
  </si>
  <si>
    <t>Основное мероприятие 2 .1.</t>
  </si>
  <si>
    <t>Основное мероприятие 3 .1.</t>
  </si>
  <si>
    <t>Основное мероприятие 3 .2.</t>
  </si>
  <si>
    <t>Основное мероприятие 4 .2.</t>
  </si>
  <si>
    <t>Основное мероприятие 5 .1.</t>
  </si>
  <si>
    <t>Основное мероприятие 2.1.</t>
  </si>
  <si>
    <t>Основное мероприятие 3.1.</t>
  </si>
  <si>
    <t>Основное мероприятие 3.2.</t>
  </si>
  <si>
    <t>Основное мероприятие 5.1</t>
  </si>
  <si>
    <t>Основное мероприятие 5.2</t>
  </si>
  <si>
    <t>в том числе по ГРБС:              914</t>
  </si>
  <si>
    <t>в том числе по ГРБС:              970</t>
  </si>
  <si>
    <t>в том числе по ГРБС:                914</t>
  </si>
  <si>
    <t>в том числе по ГРБС:                 914</t>
  </si>
  <si>
    <t xml:space="preserve">в том числе по ГРБС:                   914 </t>
  </si>
  <si>
    <t>исполнитель 1 МКУК "Русско-Буйловское КДО"</t>
  </si>
  <si>
    <t>исполнитель 2 МКУ " УЖКХ Русско-Буйловское"</t>
  </si>
  <si>
    <t>Благоустройство территории Русско-Буйловского сельского поселения</t>
  </si>
  <si>
    <t>ответственный исполнитель Администрация Русско-Буйловского сельского поселения</t>
  </si>
  <si>
    <t>Администрация Русско-Буйловского сельского поселение Павловского муниципального района Воронежской области</t>
  </si>
  <si>
    <t>МКУ "УЖКХ Русско-Буйловское"</t>
  </si>
  <si>
    <t>Основное мерприятие 1.5</t>
  </si>
  <si>
    <t>Развитие культуры и спорта в Русско-Буйловском сельском поселении</t>
  </si>
  <si>
    <t>МКУК "Русско-Буйловское КДО"</t>
  </si>
  <si>
    <t>Культурно-досуговая деятельность и развитие народного творчества</t>
  </si>
  <si>
    <t>Администрация Русско-Буйловского  сельского поселение Павловского муниципального района Воронежской области</t>
  </si>
  <si>
    <t>Основное мероприятие 2.3</t>
  </si>
  <si>
    <t>Основное мероприятие 2.4</t>
  </si>
  <si>
    <t>Участие и организация праздничных мероприятий</t>
  </si>
  <si>
    <t>Финансовое обеспечение деятельности органов местного самоуправления:  обеспечение деятельности администрации Русско-Буйловского сельского поселения;                  финансовое обеспечение деятельности главы Русско-Буйловского сельского поселения</t>
  </si>
  <si>
    <t>Финансовое обеспечение выполнения других  расходных обязательств органами местного самоуправления</t>
  </si>
  <si>
    <t>Развитие коммунальной инфраструктуры Русско-Буйловского сельского поселения</t>
  </si>
  <si>
    <t>Финансовое обеспечение деятельности МКУ "УЖКХ Русско-Буйловское"</t>
  </si>
  <si>
    <t>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</t>
  </si>
  <si>
    <t>Предупреждение и помощь населению в чрезвычайных ситуациях</t>
  </si>
  <si>
    <t>Обеспечение перчвичных мер пожарной безопасности на территории поселения</t>
  </si>
  <si>
    <t>Основное мероприятие 5.3</t>
  </si>
  <si>
    <t>Профилактика преступности и обеспечение условий для безопасности жизнедеятельности на территории поселения</t>
  </si>
  <si>
    <t>в том числе по ГРБС</t>
  </si>
  <si>
    <t>Осуществление дорожной деятельности в отношении автомобильных дорог местного значения в границах Русско-Буйловского сельского поселения</t>
  </si>
  <si>
    <t>Обеспесение реализации муниципальной программы</t>
  </si>
  <si>
    <t>Финансовое обеспечение деятельности органов местного самоуправления:                     обеспечение деятельности администрации Русско-Буйловского сельского поселения, финансовое обеспечение деятельности главы Русско-Буйловского сельского поселения.</t>
  </si>
  <si>
    <t>Финансовое обеспечение выполнения других расходных обязательств органами местного самоуправления</t>
  </si>
  <si>
    <t>Развитие коммунальной инфраструктуры Русско-Буйловсого сельского поселения</t>
  </si>
  <si>
    <t>Финансовое обеспечение деятельности МКУ "УЖКХ Русско-Буйловсое"</t>
  </si>
  <si>
    <t>Обеспечение первичных мер пожарной безопасности на территории поселения</t>
  </si>
  <si>
    <t xml:space="preserve">Осуществление дорожной деятельности в отношении автомобильных дорог местного значения </t>
  </si>
  <si>
    <t>Администрация Русско-Буйловского сельского поселения Павловского муниципального Воронежской области</t>
  </si>
  <si>
    <t>Основное мероприятия 1.5</t>
  </si>
  <si>
    <t>Администрация Русско-Буйловского сельского поселения Павловского муниципального Воронежской области МКУ "УЖКХ Русско-Буйловское"</t>
  </si>
  <si>
    <t xml:space="preserve">Администрация Русско-Буйловского сельского поселения Павловского муниципального Воронежской области </t>
  </si>
  <si>
    <t>Развитие коммунальной инфраструктуры</t>
  </si>
  <si>
    <t>Создание благоприятных условий для проживания жителей Русско-Буйловского сельского поселения</t>
  </si>
  <si>
    <t>Улучшение внешнего облика Русско-Буйловсокго сельского поселение.</t>
  </si>
  <si>
    <t>Сохранение и эффективное использование культурного наследия, создание условий для занятия спортом</t>
  </si>
  <si>
    <t>Исполнение всех финансовых обязательств органами местного самоуправления</t>
  </si>
  <si>
    <t>Повышение надежности и качества жилищно-коммунальных услуг</t>
  </si>
  <si>
    <t>Снижение рисков чрезвычайных ситуаций природного и техногенного характера</t>
  </si>
  <si>
    <t>Увеличение протяженности автомобильных дорог местного значения и повышение качества дорожных покрытий.</t>
  </si>
  <si>
    <t>в том числе по ГРБС:              971</t>
  </si>
  <si>
    <t>100</t>
  </si>
  <si>
    <t>5</t>
  </si>
  <si>
    <t>Организация уличного освещения</t>
  </si>
  <si>
    <t>Основное мероприятие 1.1.</t>
  </si>
  <si>
    <t xml:space="preserve">Основное мероприятие 1.2. </t>
  </si>
  <si>
    <t>Озеленение территории</t>
  </si>
  <si>
    <t>Организация благоустройства территории</t>
  </si>
  <si>
    <t>Содержание мест захоронения</t>
  </si>
  <si>
    <t>Основное мероприятие 1.5.</t>
  </si>
  <si>
    <t>Организация сбора  и вывоза мусора  и ТБО</t>
  </si>
  <si>
    <t>Развитие физической культуры и спорта</t>
  </si>
  <si>
    <t>Организация водоснабжения</t>
  </si>
  <si>
    <t>ПОДПРОГРАММА 7</t>
  </si>
  <si>
    <t>Энергосбережение и повышение энергетической эффективности на территории Русско-Буйловского сельского поселения</t>
  </si>
  <si>
    <t>Основное мероприятие 7.1.</t>
  </si>
  <si>
    <t>Основное мероприятие 7.2.</t>
  </si>
  <si>
    <t>Основное мероприятие 7.3.</t>
  </si>
  <si>
    <t>Основное мероприятие 7.4.</t>
  </si>
  <si>
    <t>Повышение энергоэффективности в электроснабжении</t>
  </si>
  <si>
    <t>Повышение энергоэффективности в газоснабжении</t>
  </si>
  <si>
    <t>Повышение энергоэффективности в теплоснабжении</t>
  </si>
  <si>
    <t>Повышение энергоэффективности в водоснабжении</t>
  </si>
  <si>
    <t>Коды бюджетной классификации</t>
  </si>
  <si>
    <t>ГРБС</t>
  </si>
  <si>
    <t>РзПр</t>
  </si>
  <si>
    <t xml:space="preserve">ЦСР </t>
  </si>
  <si>
    <t>ВР</t>
  </si>
  <si>
    <t>6</t>
  </si>
  <si>
    <t>05 03</t>
  </si>
  <si>
    <t>01 1 01 78670</t>
  </si>
  <si>
    <t>200</t>
  </si>
  <si>
    <t>01 1 02 78610</t>
  </si>
  <si>
    <t>01 1 03 78610</t>
  </si>
  <si>
    <t>01 1 04 78610</t>
  </si>
  <si>
    <t>04 12</t>
  </si>
  <si>
    <t>01 1 05 78430</t>
  </si>
  <si>
    <t>01 1 05 78610</t>
  </si>
  <si>
    <t>08 01</t>
  </si>
  <si>
    <t>01 2 01 00590</t>
  </si>
  <si>
    <t>800</t>
  </si>
  <si>
    <t>11 01</t>
  </si>
  <si>
    <t>01 13</t>
  </si>
  <si>
    <t>500</t>
  </si>
  <si>
    <t>01 02</t>
  </si>
  <si>
    <t>01 3 01 72020</t>
  </si>
  <si>
    <t>01 04</t>
  </si>
  <si>
    <t>01 3 01 72010</t>
  </si>
  <si>
    <t>01 3 02 70200</t>
  </si>
  <si>
    <t>01 3 02 51180</t>
  </si>
  <si>
    <t>01 3 02 78460</t>
  </si>
  <si>
    <t>10 01</t>
  </si>
  <si>
    <t>01 3 02 70470</t>
  </si>
  <si>
    <t>300</t>
  </si>
  <si>
    <t>10 03</t>
  </si>
  <si>
    <t xml:space="preserve">10 03 </t>
  </si>
  <si>
    <t>01 3 02 70570</t>
  </si>
  <si>
    <t>01 3 02 70620</t>
  </si>
  <si>
    <t>03 09</t>
  </si>
  <si>
    <t xml:space="preserve">03 09 </t>
  </si>
  <si>
    <t>914</t>
  </si>
  <si>
    <t>970</t>
  </si>
  <si>
    <t>Основное мероприятие 7.1</t>
  </si>
  <si>
    <t>Основное мероприятие 7.2</t>
  </si>
  <si>
    <t>Основное мероприятие 7.3</t>
  </si>
  <si>
    <t>Основное мероприятие 7.4</t>
  </si>
  <si>
    <t xml:space="preserve">в том числе по ГРБС:              </t>
  </si>
  <si>
    <t xml:space="preserve">в том числе по ГРБС:             </t>
  </si>
  <si>
    <t xml:space="preserve">Администрация Русско-Буйловского сельского поселение </t>
  </si>
  <si>
    <t xml:space="preserve">Администрация Русско-Буйловского  сельского поселение </t>
  </si>
  <si>
    <t>Администрация Русско-Буйловского  сельского поселение</t>
  </si>
  <si>
    <t xml:space="preserve">05 03 </t>
  </si>
  <si>
    <t xml:space="preserve"> 05 03</t>
  </si>
  <si>
    <t xml:space="preserve">08 01 </t>
  </si>
  <si>
    <t>01 2  01 00590</t>
  </si>
  <si>
    <t>01 3  01 72010</t>
  </si>
  <si>
    <t xml:space="preserve">01 13 </t>
  </si>
  <si>
    <t xml:space="preserve">02 03 </t>
  </si>
  <si>
    <t xml:space="preserve">04 12 </t>
  </si>
  <si>
    <t>01 3  02 70490</t>
  </si>
  <si>
    <t>05 02</t>
  </si>
  <si>
    <t xml:space="preserve"> 01 4 01 70200</t>
  </si>
  <si>
    <t>05 05</t>
  </si>
  <si>
    <t xml:space="preserve"> 01 4 02 00590</t>
  </si>
  <si>
    <t xml:space="preserve">в том числе по ГРБС:                </t>
  </si>
  <si>
    <t xml:space="preserve">в том числе по ГРБС:               </t>
  </si>
  <si>
    <t>01 5 02 71430</t>
  </si>
  <si>
    <t>01 5 01 71430</t>
  </si>
  <si>
    <t>01 5 03 71380</t>
  </si>
  <si>
    <t xml:space="preserve">в том числе по ГРБС:                   </t>
  </si>
  <si>
    <t xml:space="preserve">в том числе по ГРБС:                 </t>
  </si>
  <si>
    <t xml:space="preserve">в том числе по ГРБС:                  </t>
  </si>
  <si>
    <t xml:space="preserve">01 04 </t>
  </si>
  <si>
    <t>01 7 01 72010</t>
  </si>
  <si>
    <t>01 7 02 72010</t>
  </si>
  <si>
    <t xml:space="preserve"> 01 04 </t>
  </si>
  <si>
    <t>01 7 04 72010</t>
  </si>
  <si>
    <t>01 7 03 00590</t>
  </si>
  <si>
    <t>01 7 04 70200</t>
  </si>
  <si>
    <t xml:space="preserve">05 02 </t>
  </si>
  <si>
    <t>01 7 01 78670</t>
  </si>
  <si>
    <t>Финансовое обеспечение деятельности органов местного самоуправления:  обеспечение деятельности администрации Русско-Буйловского сельского поселения;                 финансовое обеспечение деятельности главы Русско-Буйловского сельского поселения</t>
  </si>
  <si>
    <t xml:space="preserve">914 </t>
  </si>
  <si>
    <t xml:space="preserve">971                          914 </t>
  </si>
  <si>
    <t>914                      970                          971</t>
  </si>
  <si>
    <t>Основное мероприятие 7 .3.</t>
  </si>
  <si>
    <t>Основное мероприятие 7 .4.</t>
  </si>
  <si>
    <t>Основное мероприятие 7 .2.</t>
  </si>
  <si>
    <t>Основное мероприятие 7 .1.</t>
  </si>
  <si>
    <t xml:space="preserve">юридические лица </t>
  </si>
  <si>
    <t xml:space="preserve"> МКУ "УЖКХ Русско-Буйловское"</t>
  </si>
  <si>
    <t xml:space="preserve">Повышение эффективности использования энергетических ресурсов Русско-Буйловского  сельского поселения </t>
  </si>
  <si>
    <t>МКУК "Русско-Буйловсокое КДО"</t>
  </si>
  <si>
    <t>914                          971</t>
  </si>
  <si>
    <t>914                         971</t>
  </si>
  <si>
    <t>971                          914</t>
  </si>
  <si>
    <t xml:space="preserve"> МКУК "Русско-Буйловсокое КДО"</t>
  </si>
  <si>
    <t xml:space="preserve">970  </t>
  </si>
  <si>
    <t xml:space="preserve">970 </t>
  </si>
  <si>
    <t xml:space="preserve">971 </t>
  </si>
  <si>
    <t>Защита от чрезвычайных ситуаций природного и техногенногохарактера и обеспечение безопасности населения на территории Русско-Буйловсокого сельского поселения</t>
  </si>
  <si>
    <t>914                    970                          971</t>
  </si>
  <si>
    <t>в том числе по ГРБС: 970</t>
  </si>
  <si>
    <t>Развитие туризма в сельском поселении</t>
  </si>
  <si>
    <t>Содержание и ремонт коммунальной техники</t>
  </si>
  <si>
    <t>МКУ "УЖКХ Русско-Буйловского с/п"</t>
  </si>
  <si>
    <t>Содержание автомобильных дорог местного значения</t>
  </si>
  <si>
    <t>01 4 01 70200</t>
  </si>
  <si>
    <t>01 2 01 50140</t>
  </si>
  <si>
    <t>МКУ "УЖКХ Русско-Буйловского сельского поселения"</t>
  </si>
  <si>
    <t xml:space="preserve">в том числе по ГРБС:          914 971         </t>
  </si>
  <si>
    <t>в том числе по ГРБС:              914 971</t>
  </si>
  <si>
    <t>в том числе по ГРБС:            914  971</t>
  </si>
  <si>
    <t>в том числе по ГРБС:           914   971</t>
  </si>
  <si>
    <t>в том числе по ГРБС:             971</t>
  </si>
  <si>
    <t>в том числе по ГРБС:            914   971</t>
  </si>
  <si>
    <t>01 1 03 78430</t>
  </si>
  <si>
    <t>Защита от чрезвычайных ситуаций природного и техногенногохарактера и обеспечение безопасности населения на территории Русско-Буйловского сельского поселения</t>
  </si>
  <si>
    <t xml:space="preserve">Администрация Русско-Буйловского сельского поселения  МКУ "УЖКХ Русско-Буйловского сельского поселения" </t>
  </si>
  <si>
    <t xml:space="preserve">Администрация Русско-Буйловского сельского поселения  МКУК "Русско-Буйловсокое КДО" МКУ "УЖКХ Русско-Буйловское" </t>
  </si>
  <si>
    <t xml:space="preserve">Администрация Русско-Буйловского сельского поселения </t>
  </si>
  <si>
    <t xml:space="preserve">Администрация Русско-Буйловского сельского поселения  </t>
  </si>
  <si>
    <t>Администрация Русско-Буйловского сельского поселения Павловского муниципального Воронежской области МКУ "УЖКХ Русско-Буйловского сельского поселения" МКУК "Русско-Буйловсокое КДО"</t>
  </si>
  <si>
    <t>Администрация Русско-Буйловского сельского поселения МКУ "УЖКХ Русско-Буйловского сельского поселения"</t>
  </si>
  <si>
    <t xml:space="preserve">971                         </t>
  </si>
  <si>
    <t xml:space="preserve">            971</t>
  </si>
  <si>
    <t>Администрация Русско-Буйловского сельского поселенияМКУ "УЖКХ Русско-Буйловское"</t>
  </si>
  <si>
    <t>Администрация Русско-Буйловского сельского поселения Павловского муниципального Воронежской области  МКУ "УЖКХ Русско-Буйловского сельского поселения"</t>
  </si>
  <si>
    <t xml:space="preserve">Администрация Русско-Буйловского сельского поселения МКУ "УЖКХ Русско-Буйловское" </t>
  </si>
  <si>
    <t>700</t>
  </si>
  <si>
    <t>01 4 03 70200</t>
  </si>
  <si>
    <t>0104</t>
  </si>
  <si>
    <t>04 09</t>
  </si>
  <si>
    <t>МКУ "УЖУХ Русско-Буйловского с/п"</t>
  </si>
  <si>
    <t>01 07</t>
  </si>
  <si>
    <t>01 3 01 70120</t>
  </si>
  <si>
    <t>01 1 03 S8910</t>
  </si>
  <si>
    <t>13 01</t>
  </si>
  <si>
    <t>01 3 02 27880</t>
  </si>
  <si>
    <t>01 1 01 S8670</t>
  </si>
  <si>
    <t xml:space="preserve">03 14 </t>
  </si>
  <si>
    <t>План реализации муниципальной программы Русско-Буйловс кого  сельского поселения   "Социально-экономическое развитие  Русско-Буйловсого  сельского поселения на  период 2021-2028 годов"  за 2021 год</t>
  </si>
  <si>
    <t xml:space="preserve">Расходы местного бюджета на реализацию муниципальной программы Русско-Буйловского сельского поселения    на 2021г.   "Социально-экономическое развите Русско-Буйловского сельского поселения на период 2021-2028г.г.»                                </t>
  </si>
  <si>
    <t xml:space="preserve">в том числе по ГРБС:                   970 </t>
  </si>
  <si>
    <t>в том числе по ГРБС:                   914 970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</si>
  <si>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Воронежской области
Социально-экономическое развитие Русско-Буйловского сельского поселения на период 2021-2028 годов </t>
  </si>
  <si>
    <t>"Социально-экономическое развитие Русско-Буйловского сельского поселения на период 2021-2028 годов"</t>
  </si>
  <si>
    <t>"Социально-экономическое развитие Русско-Буйловского  сельского поселения 2021-2028 годы"</t>
  </si>
  <si>
    <t xml:space="preserve">Расходы местного бюджета на реализацию муниципальной программы Русско-Буйловского сельского поселения       "Социально-экономическое развите Русско-Буйловского сельского поселения на период 2021-2028г.г.»                                </t>
  </si>
  <si>
    <t>"Социально-экономическое развитие Русско-Буйловского  сельского поселения на период 2021-2028 годов"</t>
  </si>
  <si>
    <t>01 2 03 70410</t>
  </si>
  <si>
    <t>01 2  04 64860</t>
  </si>
  <si>
    <t>Основное мероприятие 2.5</t>
  </si>
  <si>
    <t>01 2 05 70840</t>
  </si>
  <si>
    <t>Основное мероприятие 6.3</t>
  </si>
  <si>
    <t>01 6 03 71290</t>
  </si>
  <si>
    <t>Основное мероприятие 6.3.</t>
  </si>
  <si>
    <t>Основное мероприятие 6 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</si>
</sst>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30" x14ac:knownFonts="1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2"/>
      <color indexed="8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3"/>
      <name val="Times New Roman"/>
      <family val="1"/>
      <charset val="204"/>
      <scheme val="minor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trike/>
      <sz val="13"/>
      <name val="Times New Roman"/>
      <family val="1"/>
      <charset val="204"/>
      <scheme val="minor"/>
    </font>
    <font>
      <strike/>
      <sz val="12"/>
      <name val="Times New Roman"/>
      <family val="1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strike/>
      <sz val="11"/>
      <name val="Calibri"/>
      <family val="2"/>
      <charset val="204"/>
    </font>
    <font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12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ont="1" applyBorder="1"/>
    <xf numFmtId="0" fontId="2" fillId="3" borderId="1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1" applyFont="1"/>
    <xf numFmtId="0" fontId="7" fillId="0" borderId="0" xfId="1" applyFont="1"/>
    <xf numFmtId="0" fontId="6" fillId="0" borderId="7" xfId="1" applyFont="1" applyBorder="1"/>
    <xf numFmtId="0" fontId="6" fillId="0" borderId="0" xfId="1" applyFont="1" applyBorder="1"/>
    <xf numFmtId="0" fontId="8" fillId="0" borderId="0" xfId="1" applyFont="1"/>
    <xf numFmtId="4" fontId="8" fillId="0" borderId="0" xfId="1" applyNumberFormat="1" applyFont="1"/>
    <xf numFmtId="0" fontId="2" fillId="3" borderId="5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Border="1"/>
    <xf numFmtId="164" fontId="10" fillId="0" borderId="1" xfId="0" applyNumberFormat="1" applyFont="1" applyBorder="1" applyAlignment="1">
      <alignment horizontal="center"/>
    </xf>
    <xf numFmtId="0" fontId="8" fillId="0" borderId="0" xfId="1" applyFont="1" applyAlignment="1"/>
    <xf numFmtId="0" fontId="6" fillId="0" borderId="0" xfId="1" applyFont="1" applyAlignment="1"/>
    <xf numFmtId="0" fontId="6" fillId="0" borderId="0" xfId="1" applyFont="1" applyBorder="1" applyAlignment="1"/>
    <xf numFmtId="0" fontId="12" fillId="2" borderId="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164" fontId="10" fillId="0" borderId="1" xfId="0" applyNumberFormat="1" applyFont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164" fontId="10" fillId="0" borderId="7" xfId="0" applyNumberFormat="1" applyFont="1" applyFill="1" applyBorder="1" applyAlignment="1">
      <alignment horizontal="center" wrapText="1"/>
    </xf>
    <xf numFmtId="0" fontId="10" fillId="0" borderId="0" xfId="0" applyFont="1"/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wrapText="1"/>
    </xf>
    <xf numFmtId="0" fontId="11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/>
    <xf numFmtId="0" fontId="10" fillId="0" borderId="0" xfId="0" applyFont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0" fillId="3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/>
    </xf>
    <xf numFmtId="0" fontId="17" fillId="0" borderId="0" xfId="1" applyFont="1"/>
    <xf numFmtId="0" fontId="17" fillId="0" borderId="0" xfId="1" applyFont="1" applyAlignment="1">
      <alignment horizontal="center"/>
    </xf>
    <xf numFmtId="4" fontId="17" fillId="0" borderId="0" xfId="1" applyNumberFormat="1" applyFont="1"/>
    <xf numFmtId="0" fontId="17" fillId="0" borderId="0" xfId="1" applyFont="1" applyAlignment="1"/>
    <xf numFmtId="0" fontId="13" fillId="0" borderId="0" xfId="1" applyFont="1" applyAlignment="1">
      <alignment horizontal="right"/>
    </xf>
    <xf numFmtId="0" fontId="18" fillId="0" borderId="0" xfId="1" applyFont="1" applyAlignment="1">
      <alignment horizontal="center" vertical="center"/>
    </xf>
    <xf numFmtId="4" fontId="18" fillId="0" borderId="0" xfId="1" applyNumberFormat="1" applyFont="1" applyAlignment="1">
      <alignment horizontal="center" vertical="center"/>
    </xf>
    <xf numFmtId="4" fontId="18" fillId="0" borderId="0" xfId="1" applyNumberFormat="1" applyFont="1" applyBorder="1" applyAlignment="1">
      <alignment horizontal="center" vertical="center"/>
    </xf>
    <xf numFmtId="0" fontId="20" fillId="0" borderId="0" xfId="0" applyFont="1"/>
    <xf numFmtId="0" fontId="4" fillId="0" borderId="0" xfId="0" applyFont="1" applyAlignment="1">
      <alignment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wrapText="1"/>
    </xf>
    <xf numFmtId="2" fontId="10" fillId="3" borderId="2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vertical="top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49" fontId="24" fillId="3" borderId="1" xfId="0" applyNumberFormat="1" applyFont="1" applyFill="1" applyBorder="1" applyAlignment="1">
      <alignment horizontal="center" vertical="center" wrapText="1"/>
    </xf>
    <xf numFmtId="0" fontId="8" fillId="0" borderId="1" xfId="1" applyFont="1" applyBorder="1"/>
    <xf numFmtId="0" fontId="24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/>
    </xf>
    <xf numFmtId="3" fontId="25" fillId="0" borderId="1" xfId="1" applyNumberFormat="1" applyFont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 wrapText="1"/>
    </xf>
    <xf numFmtId="2" fontId="26" fillId="0" borderId="1" xfId="1" applyNumberFormat="1" applyFont="1" applyBorder="1" applyAlignment="1">
      <alignment horizontal="center" vertical="center" wrapText="1"/>
    </xf>
    <xf numFmtId="4" fontId="26" fillId="0" borderId="1" xfId="1" applyNumberFormat="1" applyFont="1" applyBorder="1" applyAlignment="1">
      <alignment horizontal="center" vertical="center" wrapText="1"/>
    </xf>
    <xf numFmtId="164" fontId="25" fillId="0" borderId="1" xfId="1" applyNumberFormat="1" applyFont="1" applyBorder="1" applyAlignment="1">
      <alignment horizontal="center" vertical="center"/>
    </xf>
    <xf numFmtId="4" fontId="25" fillId="0" borderId="1" xfId="1" applyNumberFormat="1" applyFont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49" fontId="23" fillId="3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wrapText="1"/>
    </xf>
    <xf numFmtId="49" fontId="23" fillId="0" borderId="2" xfId="0" applyNumberFormat="1" applyFont="1" applyFill="1" applyBorder="1" applyAlignment="1">
      <alignment vertical="center" wrapText="1"/>
    </xf>
    <xf numFmtId="49" fontId="23" fillId="3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horizontal="center" wrapText="1"/>
    </xf>
    <xf numFmtId="49" fontId="23" fillId="3" borderId="1" xfId="0" applyNumberFormat="1" applyFont="1" applyFill="1" applyBorder="1" applyAlignment="1">
      <alignment horizontal="center" wrapText="1"/>
    </xf>
    <xf numFmtId="4" fontId="25" fillId="0" borderId="1" xfId="1" applyNumberFormat="1" applyFont="1" applyBorder="1" applyAlignment="1">
      <alignment horizontal="center" wrapText="1"/>
    </xf>
    <xf numFmtId="0" fontId="23" fillId="0" borderId="5" xfId="0" applyFont="1" applyFill="1" applyBorder="1" applyAlignment="1">
      <alignment vertical="center" wrapText="1"/>
    </xf>
    <xf numFmtId="49" fontId="23" fillId="3" borderId="6" xfId="0" applyNumberFormat="1" applyFont="1" applyFill="1" applyBorder="1" applyAlignment="1">
      <alignment vertical="center" wrapText="1"/>
    </xf>
    <xf numFmtId="0" fontId="5" fillId="0" borderId="0" xfId="1" applyFont="1"/>
    <xf numFmtId="4" fontId="5" fillId="0" borderId="0" xfId="1" applyNumberFormat="1" applyFont="1"/>
    <xf numFmtId="0" fontId="26" fillId="2" borderId="1" xfId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vertical="center" wrapText="1"/>
    </xf>
    <xf numFmtId="49" fontId="22" fillId="3" borderId="1" xfId="0" applyNumberFormat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27" fillId="0" borderId="1" xfId="1" applyFont="1" applyBorder="1" applyAlignment="1"/>
    <xf numFmtId="0" fontId="27" fillId="0" borderId="0" xfId="1" applyFont="1" applyAlignment="1"/>
    <xf numFmtId="0" fontId="21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Border="1"/>
    <xf numFmtId="0" fontId="12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/>
    </xf>
    <xf numFmtId="2" fontId="28" fillId="0" borderId="1" xfId="1" applyNumberFormat="1" applyFont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 wrapText="1"/>
    </xf>
    <xf numFmtId="0" fontId="10" fillId="0" borderId="1" xfId="1" applyFont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5" fillId="0" borderId="1" xfId="1" applyFont="1" applyBorder="1" applyAlignment="1"/>
    <xf numFmtId="0" fontId="28" fillId="0" borderId="1" xfId="1" applyFont="1" applyBorder="1" applyAlignment="1"/>
    <xf numFmtId="0" fontId="28" fillId="0" borderId="1" xfId="1" applyFont="1" applyBorder="1"/>
    <xf numFmtId="0" fontId="23" fillId="0" borderId="2" xfId="0" applyFont="1" applyFill="1" applyBorder="1" applyAlignment="1">
      <alignment horizontal="center" vertical="center" wrapText="1"/>
    </xf>
    <xf numFmtId="0" fontId="10" fillId="0" borderId="1" xfId="1" applyFont="1" applyBorder="1" applyAlignment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/>
    <xf numFmtId="0" fontId="11" fillId="0" borderId="1" xfId="1" applyFont="1" applyBorder="1"/>
    <xf numFmtId="0" fontId="12" fillId="0" borderId="7" xfId="0" applyFont="1" applyBorder="1"/>
    <xf numFmtId="164" fontId="10" fillId="0" borderId="7" xfId="0" applyNumberFormat="1" applyFont="1" applyBorder="1" applyAlignment="1">
      <alignment vertical="top" wrapText="1"/>
    </xf>
    <xf numFmtId="2" fontId="10" fillId="0" borderId="7" xfId="0" applyNumberFormat="1" applyFont="1" applyBorder="1" applyAlignment="1">
      <alignment vertical="top" wrapText="1"/>
    </xf>
    <xf numFmtId="164" fontId="10" fillId="0" borderId="7" xfId="0" applyNumberFormat="1" applyFont="1" applyBorder="1" applyAlignment="1">
      <alignment horizontal="center"/>
    </xf>
    <xf numFmtId="164" fontId="10" fillId="0" borderId="7" xfId="0" applyNumberFormat="1" applyFont="1" applyBorder="1" applyAlignment="1"/>
    <xf numFmtId="0" fontId="10" fillId="0" borderId="1" xfId="0" applyFont="1" applyBorder="1"/>
    <xf numFmtId="164" fontId="25" fillId="0" borderId="1" xfId="1" applyNumberFormat="1" applyFont="1" applyBorder="1" applyAlignment="1"/>
    <xf numFmtId="164" fontId="25" fillId="0" borderId="1" xfId="1" applyNumberFormat="1" applyFont="1" applyBorder="1" applyAlignment="1">
      <alignment horizontal="center"/>
    </xf>
    <xf numFmtId="0" fontId="25" fillId="0" borderId="1" xfId="1" applyFont="1" applyBorder="1" applyAlignment="1">
      <alignment horizontal="center"/>
    </xf>
    <xf numFmtId="0" fontId="26" fillId="0" borderId="2" xfId="1" applyFont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1" fontId="26" fillId="2" borderId="2" xfId="1" applyNumberFormat="1" applyFont="1" applyFill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/>
    </xf>
    <xf numFmtId="0" fontId="24" fillId="0" borderId="1" xfId="1" applyFont="1" applyBorder="1" applyAlignment="1">
      <alignment horizontal="center" vertical="center"/>
    </xf>
    <xf numFmtId="164" fontId="23" fillId="0" borderId="1" xfId="1" applyNumberFormat="1" applyFont="1" applyBorder="1" applyAlignment="1">
      <alignment horizontal="center" vertical="center"/>
    </xf>
    <xf numFmtId="2" fontId="6" fillId="0" borderId="0" xfId="1" applyNumberFormat="1" applyFont="1" applyAlignment="1"/>
    <xf numFmtId="4" fontId="6" fillId="0" borderId="0" xfId="1" applyNumberFormat="1" applyFont="1" applyAlignment="1"/>
    <xf numFmtId="4" fontId="8" fillId="0" borderId="0" xfId="1" applyNumberFormat="1" applyFont="1" applyAlignment="1"/>
    <xf numFmtId="0" fontId="25" fillId="2" borderId="5" xfId="1" applyFont="1" applyFill="1" applyBorder="1" applyAlignment="1">
      <alignment horizontal="center" vertical="center" wrapText="1"/>
    </xf>
    <xf numFmtId="164" fontId="29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2" fontId="25" fillId="0" borderId="1" xfId="1" applyNumberFormat="1" applyFont="1" applyBorder="1" applyAlignment="1">
      <alignment horizontal="center" vertical="center"/>
    </xf>
    <xf numFmtId="2" fontId="23" fillId="0" borderId="1" xfId="1" applyNumberFormat="1" applyFont="1" applyBorder="1" applyAlignment="1">
      <alignment horizontal="center" vertical="center"/>
    </xf>
    <xf numFmtId="164" fontId="25" fillId="0" borderId="1" xfId="1" applyNumberFormat="1" applyFont="1" applyBorder="1" applyAlignment="1">
      <alignment vertical="center"/>
    </xf>
    <xf numFmtId="164" fontId="23" fillId="0" borderId="1" xfId="1" applyNumberFormat="1" applyFont="1" applyBorder="1" applyAlignment="1">
      <alignment horizontal="center"/>
    </xf>
    <xf numFmtId="164" fontId="24" fillId="0" borderId="1" xfId="1" applyNumberFormat="1" applyFont="1" applyBorder="1" applyAlignment="1">
      <alignment horizontal="center" vertical="center"/>
    </xf>
    <xf numFmtId="164" fontId="28" fillId="0" borderId="1" xfId="1" applyNumberFormat="1" applyFont="1" applyBorder="1" applyAlignment="1">
      <alignment horizontal="center"/>
    </xf>
    <xf numFmtId="164" fontId="28" fillId="0" borderId="1" xfId="1" applyNumberFormat="1" applyFont="1" applyBorder="1" applyAlignment="1">
      <alignment horizontal="center" vertical="center"/>
    </xf>
    <xf numFmtId="164" fontId="25" fillId="0" borderId="1" xfId="1" applyNumberFormat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25" fillId="2" borderId="5" xfId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6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4" fontId="26" fillId="0" borderId="7" xfId="1" applyNumberFormat="1" applyFont="1" applyBorder="1" applyAlignment="1">
      <alignment horizontal="center" vertical="center" wrapText="1"/>
    </xf>
    <xf numFmtId="4" fontId="26" fillId="0" borderId="8" xfId="1" applyNumberFormat="1" applyFont="1" applyBorder="1" applyAlignment="1">
      <alignment horizontal="center" vertical="center" wrapText="1"/>
    </xf>
    <xf numFmtId="4" fontId="26" fillId="0" borderId="4" xfId="1" applyNumberFormat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4" fontId="10" fillId="0" borderId="9" xfId="1" applyNumberFormat="1" applyFont="1" applyBorder="1" applyAlignment="1">
      <alignment horizontal="center" vertical="center" wrapText="1"/>
    </xf>
    <xf numFmtId="4" fontId="10" fillId="0" borderId="10" xfId="1" applyNumberFormat="1" applyFont="1" applyBorder="1" applyAlignment="1">
      <alignment horizontal="center" vertical="center" wrapText="1"/>
    </xf>
    <xf numFmtId="4" fontId="10" fillId="0" borderId="11" xfId="1" applyNumberFormat="1" applyFont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49" fontId="10" fillId="0" borderId="6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top" wrapText="1"/>
    </xf>
    <xf numFmtId="49" fontId="12" fillId="0" borderId="6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left" vertical="center" wrapText="1"/>
    </xf>
    <xf numFmtId="0" fontId="12" fillId="0" borderId="6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49" fontId="12" fillId="3" borderId="6" xfId="0" applyNumberFormat="1" applyFont="1" applyFill="1" applyBorder="1" applyAlignment="1">
      <alignment horizontal="left" vertical="center" wrapText="1"/>
    </xf>
    <xf numFmtId="49" fontId="12" fillId="3" borderId="2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2" xfId="0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138"/>
  <sheetViews>
    <sheetView tabSelected="1" topLeftCell="B1" zoomScaleSheetLayoutView="110" workbookViewId="0">
      <pane xSplit="8" ySplit="9" topLeftCell="J97" activePane="bottomRight" state="frozen"/>
      <selection activeCell="B1" sqref="B1"/>
      <selection pane="topRight" activeCell="J1" sqref="J1"/>
      <selection pane="bottomLeft" activeCell="B10" sqref="B10"/>
      <selection pane="bottomRight" activeCell="R43" sqref="R43"/>
    </sheetView>
  </sheetViews>
  <sheetFormatPr defaultRowHeight="18.75" x14ac:dyDescent="0.3"/>
  <cols>
    <col min="1" max="1" width="0" style="18" hidden="1" customWidth="1"/>
    <col min="2" max="2" width="18.7109375" style="18" customWidth="1"/>
    <col min="3" max="3" width="25.85546875" style="18" customWidth="1"/>
    <col min="4" max="4" width="31.42578125" style="18" customWidth="1"/>
    <col min="5" max="5" width="7.7109375" style="19" customWidth="1"/>
    <col min="6" max="6" width="9.140625" style="19" customWidth="1"/>
    <col min="7" max="7" width="13.140625" style="19" customWidth="1"/>
    <col min="8" max="8" width="8.28515625" style="19" customWidth="1"/>
    <col min="9" max="9" width="19.140625" style="19" hidden="1" customWidth="1"/>
    <col min="10" max="10" width="11.28515625" style="18" customWidth="1"/>
    <col min="11" max="11" width="11.5703125" style="18" customWidth="1"/>
    <col min="12" max="12" width="10.28515625" style="18" customWidth="1"/>
    <col min="13" max="13" width="10.5703125" style="18" customWidth="1"/>
    <col min="14" max="15" width="10.7109375" style="18" customWidth="1"/>
    <col min="16" max="16" width="10.28515625" style="18" customWidth="1"/>
    <col min="17" max="17" width="10.42578125" style="18" customWidth="1"/>
    <col min="18" max="18" width="11.140625" style="18" customWidth="1"/>
    <col min="19" max="236" width="9.140625" style="18"/>
    <col min="237" max="237" width="0" style="18" hidden="1" customWidth="1"/>
    <col min="238" max="238" width="21.7109375" style="18" customWidth="1"/>
    <col min="239" max="239" width="48.140625" style="18" customWidth="1"/>
    <col min="240" max="240" width="29.7109375" style="18" customWidth="1"/>
    <col min="241" max="241" width="11.42578125" style="18" customWidth="1"/>
    <col min="242" max="242" width="7.5703125" style="18" customWidth="1"/>
    <col min="243" max="243" width="11.7109375" style="18" customWidth="1"/>
    <col min="244" max="244" width="7.140625" style="18" customWidth="1"/>
    <col min="245" max="245" width="0" style="18" hidden="1" customWidth="1"/>
    <col min="246" max="247" width="19.140625" style="18" customWidth="1"/>
    <col min="248" max="248" width="20.42578125" style="18" customWidth="1"/>
    <col min="249" max="249" width="20.85546875" style="18" customWidth="1"/>
    <col min="250" max="251" width="22" style="18" customWidth="1"/>
    <col min="252" max="252" width="0" style="18" hidden="1" customWidth="1"/>
    <col min="253" max="253" width="27.28515625" style="18" customWidth="1"/>
    <col min="254" max="254" width="18.140625" style="18" bestFit="1" customWidth="1"/>
    <col min="255" max="255" width="11.42578125" style="18" bestFit="1" customWidth="1"/>
    <col min="256" max="256" width="11.5703125" style="18" bestFit="1" customWidth="1"/>
    <col min="257" max="492" width="9.140625" style="18"/>
    <col min="493" max="493" width="0" style="18" hidden="1" customWidth="1"/>
    <col min="494" max="494" width="21.7109375" style="18" customWidth="1"/>
    <col min="495" max="495" width="48.140625" style="18" customWidth="1"/>
    <col min="496" max="496" width="29.7109375" style="18" customWidth="1"/>
    <col min="497" max="497" width="11.42578125" style="18" customWidth="1"/>
    <col min="498" max="498" width="7.5703125" style="18" customWidth="1"/>
    <col min="499" max="499" width="11.7109375" style="18" customWidth="1"/>
    <col min="500" max="500" width="7.140625" style="18" customWidth="1"/>
    <col min="501" max="501" width="0" style="18" hidden="1" customWidth="1"/>
    <col min="502" max="503" width="19.140625" style="18" customWidth="1"/>
    <col min="504" max="504" width="20.42578125" style="18" customWidth="1"/>
    <col min="505" max="505" width="20.85546875" style="18" customWidth="1"/>
    <col min="506" max="507" width="22" style="18" customWidth="1"/>
    <col min="508" max="508" width="0" style="18" hidden="1" customWidth="1"/>
    <col min="509" max="509" width="27.28515625" style="18" customWidth="1"/>
    <col min="510" max="510" width="18.140625" style="18" bestFit="1" customWidth="1"/>
    <col min="511" max="511" width="11.42578125" style="18" bestFit="1" customWidth="1"/>
    <col min="512" max="512" width="11.5703125" style="18" bestFit="1" customWidth="1"/>
    <col min="513" max="748" width="9.140625" style="18"/>
    <col min="749" max="749" width="0" style="18" hidden="1" customWidth="1"/>
    <col min="750" max="750" width="21.7109375" style="18" customWidth="1"/>
    <col min="751" max="751" width="48.140625" style="18" customWidth="1"/>
    <col min="752" max="752" width="29.7109375" style="18" customWidth="1"/>
    <col min="753" max="753" width="11.42578125" style="18" customWidth="1"/>
    <col min="754" max="754" width="7.5703125" style="18" customWidth="1"/>
    <col min="755" max="755" width="11.7109375" style="18" customWidth="1"/>
    <col min="756" max="756" width="7.140625" style="18" customWidth="1"/>
    <col min="757" max="757" width="0" style="18" hidden="1" customWidth="1"/>
    <col min="758" max="759" width="19.140625" style="18" customWidth="1"/>
    <col min="760" max="760" width="20.42578125" style="18" customWidth="1"/>
    <col min="761" max="761" width="20.85546875" style="18" customWidth="1"/>
    <col min="762" max="763" width="22" style="18" customWidth="1"/>
    <col min="764" max="764" width="0" style="18" hidden="1" customWidth="1"/>
    <col min="765" max="765" width="27.28515625" style="18" customWidth="1"/>
    <col min="766" max="766" width="18.140625" style="18" bestFit="1" customWidth="1"/>
    <col min="767" max="767" width="11.42578125" style="18" bestFit="1" customWidth="1"/>
    <col min="768" max="768" width="11.5703125" style="18" bestFit="1" customWidth="1"/>
    <col min="769" max="1004" width="9.140625" style="18"/>
    <col min="1005" max="1005" width="0" style="18" hidden="1" customWidth="1"/>
    <col min="1006" max="1006" width="21.7109375" style="18" customWidth="1"/>
    <col min="1007" max="1007" width="48.140625" style="18" customWidth="1"/>
    <col min="1008" max="1008" width="29.7109375" style="18" customWidth="1"/>
    <col min="1009" max="1009" width="11.42578125" style="18" customWidth="1"/>
    <col min="1010" max="1010" width="7.5703125" style="18" customWidth="1"/>
    <col min="1011" max="1011" width="11.7109375" style="18" customWidth="1"/>
    <col min="1012" max="1012" width="7.140625" style="18" customWidth="1"/>
    <col min="1013" max="1013" width="0" style="18" hidden="1" customWidth="1"/>
    <col min="1014" max="1015" width="19.140625" style="18" customWidth="1"/>
    <col min="1016" max="1016" width="20.42578125" style="18" customWidth="1"/>
    <col min="1017" max="1017" width="20.85546875" style="18" customWidth="1"/>
    <col min="1018" max="1019" width="22" style="18" customWidth="1"/>
    <col min="1020" max="1020" width="0" style="18" hidden="1" customWidth="1"/>
    <col min="1021" max="1021" width="27.28515625" style="18" customWidth="1"/>
    <col min="1022" max="1022" width="18.140625" style="18" bestFit="1" customWidth="1"/>
    <col min="1023" max="1023" width="11.42578125" style="18" bestFit="1" customWidth="1"/>
    <col min="1024" max="1024" width="11.5703125" style="18" bestFit="1" customWidth="1"/>
    <col min="1025" max="1260" width="9.140625" style="18"/>
    <col min="1261" max="1261" width="0" style="18" hidden="1" customWidth="1"/>
    <col min="1262" max="1262" width="21.7109375" style="18" customWidth="1"/>
    <col min="1263" max="1263" width="48.140625" style="18" customWidth="1"/>
    <col min="1264" max="1264" width="29.7109375" style="18" customWidth="1"/>
    <col min="1265" max="1265" width="11.42578125" style="18" customWidth="1"/>
    <col min="1266" max="1266" width="7.5703125" style="18" customWidth="1"/>
    <col min="1267" max="1267" width="11.7109375" style="18" customWidth="1"/>
    <col min="1268" max="1268" width="7.140625" style="18" customWidth="1"/>
    <col min="1269" max="1269" width="0" style="18" hidden="1" customWidth="1"/>
    <col min="1270" max="1271" width="19.140625" style="18" customWidth="1"/>
    <col min="1272" max="1272" width="20.42578125" style="18" customWidth="1"/>
    <col min="1273" max="1273" width="20.85546875" style="18" customWidth="1"/>
    <col min="1274" max="1275" width="22" style="18" customWidth="1"/>
    <col min="1276" max="1276" width="0" style="18" hidden="1" customWidth="1"/>
    <col min="1277" max="1277" width="27.28515625" style="18" customWidth="1"/>
    <col min="1278" max="1278" width="18.140625" style="18" bestFit="1" customWidth="1"/>
    <col min="1279" max="1279" width="11.42578125" style="18" bestFit="1" customWidth="1"/>
    <col min="1280" max="1280" width="11.5703125" style="18" bestFit="1" customWidth="1"/>
    <col min="1281" max="1516" width="9.140625" style="18"/>
    <col min="1517" max="1517" width="0" style="18" hidden="1" customWidth="1"/>
    <col min="1518" max="1518" width="21.7109375" style="18" customWidth="1"/>
    <col min="1519" max="1519" width="48.140625" style="18" customWidth="1"/>
    <col min="1520" max="1520" width="29.7109375" style="18" customWidth="1"/>
    <col min="1521" max="1521" width="11.42578125" style="18" customWidth="1"/>
    <col min="1522" max="1522" width="7.5703125" style="18" customWidth="1"/>
    <col min="1523" max="1523" width="11.7109375" style="18" customWidth="1"/>
    <col min="1524" max="1524" width="7.140625" style="18" customWidth="1"/>
    <col min="1525" max="1525" width="0" style="18" hidden="1" customWidth="1"/>
    <col min="1526" max="1527" width="19.140625" style="18" customWidth="1"/>
    <col min="1528" max="1528" width="20.42578125" style="18" customWidth="1"/>
    <col min="1529" max="1529" width="20.85546875" style="18" customWidth="1"/>
    <col min="1530" max="1531" width="22" style="18" customWidth="1"/>
    <col min="1532" max="1532" width="0" style="18" hidden="1" customWidth="1"/>
    <col min="1533" max="1533" width="27.28515625" style="18" customWidth="1"/>
    <col min="1534" max="1534" width="18.140625" style="18" bestFit="1" customWidth="1"/>
    <col min="1535" max="1535" width="11.42578125" style="18" bestFit="1" customWidth="1"/>
    <col min="1536" max="1536" width="11.5703125" style="18" bestFit="1" customWidth="1"/>
    <col min="1537" max="1772" width="9.140625" style="18"/>
    <col min="1773" max="1773" width="0" style="18" hidden="1" customWidth="1"/>
    <col min="1774" max="1774" width="21.7109375" style="18" customWidth="1"/>
    <col min="1775" max="1775" width="48.140625" style="18" customWidth="1"/>
    <col min="1776" max="1776" width="29.7109375" style="18" customWidth="1"/>
    <col min="1777" max="1777" width="11.42578125" style="18" customWidth="1"/>
    <col min="1778" max="1778" width="7.5703125" style="18" customWidth="1"/>
    <col min="1779" max="1779" width="11.7109375" style="18" customWidth="1"/>
    <col min="1780" max="1780" width="7.140625" style="18" customWidth="1"/>
    <col min="1781" max="1781" width="0" style="18" hidden="1" customWidth="1"/>
    <col min="1782" max="1783" width="19.140625" style="18" customWidth="1"/>
    <col min="1784" max="1784" width="20.42578125" style="18" customWidth="1"/>
    <col min="1785" max="1785" width="20.85546875" style="18" customWidth="1"/>
    <col min="1786" max="1787" width="22" style="18" customWidth="1"/>
    <col min="1788" max="1788" width="0" style="18" hidden="1" customWidth="1"/>
    <col min="1789" max="1789" width="27.28515625" style="18" customWidth="1"/>
    <col min="1790" max="1790" width="18.140625" style="18" bestFit="1" customWidth="1"/>
    <col min="1791" max="1791" width="11.42578125" style="18" bestFit="1" customWidth="1"/>
    <col min="1792" max="1792" width="11.5703125" style="18" bestFit="1" customWidth="1"/>
    <col min="1793" max="2028" width="9.140625" style="18"/>
    <col min="2029" max="2029" width="0" style="18" hidden="1" customWidth="1"/>
    <col min="2030" max="2030" width="21.7109375" style="18" customWidth="1"/>
    <col min="2031" max="2031" width="48.140625" style="18" customWidth="1"/>
    <col min="2032" max="2032" width="29.7109375" style="18" customWidth="1"/>
    <col min="2033" max="2033" width="11.42578125" style="18" customWidth="1"/>
    <col min="2034" max="2034" width="7.5703125" style="18" customWidth="1"/>
    <col min="2035" max="2035" width="11.7109375" style="18" customWidth="1"/>
    <col min="2036" max="2036" width="7.140625" style="18" customWidth="1"/>
    <col min="2037" max="2037" width="0" style="18" hidden="1" customWidth="1"/>
    <col min="2038" max="2039" width="19.140625" style="18" customWidth="1"/>
    <col min="2040" max="2040" width="20.42578125" style="18" customWidth="1"/>
    <col min="2041" max="2041" width="20.85546875" style="18" customWidth="1"/>
    <col min="2042" max="2043" width="22" style="18" customWidth="1"/>
    <col min="2044" max="2044" width="0" style="18" hidden="1" customWidth="1"/>
    <col min="2045" max="2045" width="27.28515625" style="18" customWidth="1"/>
    <col min="2046" max="2046" width="18.140625" style="18" bestFit="1" customWidth="1"/>
    <col min="2047" max="2047" width="11.42578125" style="18" bestFit="1" customWidth="1"/>
    <col min="2048" max="2048" width="11.5703125" style="18" bestFit="1" customWidth="1"/>
    <col min="2049" max="2284" width="9.140625" style="18"/>
    <col min="2285" max="2285" width="0" style="18" hidden="1" customWidth="1"/>
    <col min="2286" max="2286" width="21.7109375" style="18" customWidth="1"/>
    <col min="2287" max="2287" width="48.140625" style="18" customWidth="1"/>
    <col min="2288" max="2288" width="29.7109375" style="18" customWidth="1"/>
    <col min="2289" max="2289" width="11.42578125" style="18" customWidth="1"/>
    <col min="2290" max="2290" width="7.5703125" style="18" customWidth="1"/>
    <col min="2291" max="2291" width="11.7109375" style="18" customWidth="1"/>
    <col min="2292" max="2292" width="7.140625" style="18" customWidth="1"/>
    <col min="2293" max="2293" width="0" style="18" hidden="1" customWidth="1"/>
    <col min="2294" max="2295" width="19.140625" style="18" customWidth="1"/>
    <col min="2296" max="2296" width="20.42578125" style="18" customWidth="1"/>
    <col min="2297" max="2297" width="20.85546875" style="18" customWidth="1"/>
    <col min="2298" max="2299" width="22" style="18" customWidth="1"/>
    <col min="2300" max="2300" width="0" style="18" hidden="1" customWidth="1"/>
    <col min="2301" max="2301" width="27.28515625" style="18" customWidth="1"/>
    <col min="2302" max="2302" width="18.140625" style="18" bestFit="1" customWidth="1"/>
    <col min="2303" max="2303" width="11.42578125" style="18" bestFit="1" customWidth="1"/>
    <col min="2304" max="2304" width="11.5703125" style="18" bestFit="1" customWidth="1"/>
    <col min="2305" max="2540" width="9.140625" style="18"/>
    <col min="2541" max="2541" width="0" style="18" hidden="1" customWidth="1"/>
    <col min="2542" max="2542" width="21.7109375" style="18" customWidth="1"/>
    <col min="2543" max="2543" width="48.140625" style="18" customWidth="1"/>
    <col min="2544" max="2544" width="29.7109375" style="18" customWidth="1"/>
    <col min="2545" max="2545" width="11.42578125" style="18" customWidth="1"/>
    <col min="2546" max="2546" width="7.5703125" style="18" customWidth="1"/>
    <col min="2547" max="2547" width="11.7109375" style="18" customWidth="1"/>
    <col min="2548" max="2548" width="7.140625" style="18" customWidth="1"/>
    <col min="2549" max="2549" width="0" style="18" hidden="1" customWidth="1"/>
    <col min="2550" max="2551" width="19.140625" style="18" customWidth="1"/>
    <col min="2552" max="2552" width="20.42578125" style="18" customWidth="1"/>
    <col min="2553" max="2553" width="20.85546875" style="18" customWidth="1"/>
    <col min="2554" max="2555" width="22" style="18" customWidth="1"/>
    <col min="2556" max="2556" width="0" style="18" hidden="1" customWidth="1"/>
    <col min="2557" max="2557" width="27.28515625" style="18" customWidth="1"/>
    <col min="2558" max="2558" width="18.140625" style="18" bestFit="1" customWidth="1"/>
    <col min="2559" max="2559" width="11.42578125" style="18" bestFit="1" customWidth="1"/>
    <col min="2560" max="2560" width="11.5703125" style="18" bestFit="1" customWidth="1"/>
    <col min="2561" max="2796" width="9.140625" style="18"/>
    <col min="2797" max="2797" width="0" style="18" hidden="1" customWidth="1"/>
    <col min="2798" max="2798" width="21.7109375" style="18" customWidth="1"/>
    <col min="2799" max="2799" width="48.140625" style="18" customWidth="1"/>
    <col min="2800" max="2800" width="29.7109375" style="18" customWidth="1"/>
    <col min="2801" max="2801" width="11.42578125" style="18" customWidth="1"/>
    <col min="2802" max="2802" width="7.5703125" style="18" customWidth="1"/>
    <col min="2803" max="2803" width="11.7109375" style="18" customWidth="1"/>
    <col min="2804" max="2804" width="7.140625" style="18" customWidth="1"/>
    <col min="2805" max="2805" width="0" style="18" hidden="1" customWidth="1"/>
    <col min="2806" max="2807" width="19.140625" style="18" customWidth="1"/>
    <col min="2808" max="2808" width="20.42578125" style="18" customWidth="1"/>
    <col min="2809" max="2809" width="20.85546875" style="18" customWidth="1"/>
    <col min="2810" max="2811" width="22" style="18" customWidth="1"/>
    <col min="2812" max="2812" width="0" style="18" hidden="1" customWidth="1"/>
    <col min="2813" max="2813" width="27.28515625" style="18" customWidth="1"/>
    <col min="2814" max="2814" width="18.140625" style="18" bestFit="1" customWidth="1"/>
    <col min="2815" max="2815" width="11.42578125" style="18" bestFit="1" customWidth="1"/>
    <col min="2816" max="2816" width="11.5703125" style="18" bestFit="1" customWidth="1"/>
    <col min="2817" max="3052" width="9.140625" style="18"/>
    <col min="3053" max="3053" width="0" style="18" hidden="1" customWidth="1"/>
    <col min="3054" max="3054" width="21.7109375" style="18" customWidth="1"/>
    <col min="3055" max="3055" width="48.140625" style="18" customWidth="1"/>
    <col min="3056" max="3056" width="29.7109375" style="18" customWidth="1"/>
    <col min="3057" max="3057" width="11.42578125" style="18" customWidth="1"/>
    <col min="3058" max="3058" width="7.5703125" style="18" customWidth="1"/>
    <col min="3059" max="3059" width="11.7109375" style="18" customWidth="1"/>
    <col min="3060" max="3060" width="7.140625" style="18" customWidth="1"/>
    <col min="3061" max="3061" width="0" style="18" hidden="1" customWidth="1"/>
    <col min="3062" max="3063" width="19.140625" style="18" customWidth="1"/>
    <col min="3064" max="3064" width="20.42578125" style="18" customWidth="1"/>
    <col min="3065" max="3065" width="20.85546875" style="18" customWidth="1"/>
    <col min="3066" max="3067" width="22" style="18" customWidth="1"/>
    <col min="3068" max="3068" width="0" style="18" hidden="1" customWidth="1"/>
    <col min="3069" max="3069" width="27.28515625" style="18" customWidth="1"/>
    <col min="3070" max="3070" width="18.140625" style="18" bestFit="1" customWidth="1"/>
    <col min="3071" max="3071" width="11.42578125" style="18" bestFit="1" customWidth="1"/>
    <col min="3072" max="3072" width="11.5703125" style="18" bestFit="1" customWidth="1"/>
    <col min="3073" max="3308" width="9.140625" style="18"/>
    <col min="3309" max="3309" width="0" style="18" hidden="1" customWidth="1"/>
    <col min="3310" max="3310" width="21.7109375" style="18" customWidth="1"/>
    <col min="3311" max="3311" width="48.140625" style="18" customWidth="1"/>
    <col min="3312" max="3312" width="29.7109375" style="18" customWidth="1"/>
    <col min="3313" max="3313" width="11.42578125" style="18" customWidth="1"/>
    <col min="3314" max="3314" width="7.5703125" style="18" customWidth="1"/>
    <col min="3315" max="3315" width="11.7109375" style="18" customWidth="1"/>
    <col min="3316" max="3316" width="7.140625" style="18" customWidth="1"/>
    <col min="3317" max="3317" width="0" style="18" hidden="1" customWidth="1"/>
    <col min="3318" max="3319" width="19.140625" style="18" customWidth="1"/>
    <col min="3320" max="3320" width="20.42578125" style="18" customWidth="1"/>
    <col min="3321" max="3321" width="20.85546875" style="18" customWidth="1"/>
    <col min="3322" max="3323" width="22" style="18" customWidth="1"/>
    <col min="3324" max="3324" width="0" style="18" hidden="1" customWidth="1"/>
    <col min="3325" max="3325" width="27.28515625" style="18" customWidth="1"/>
    <col min="3326" max="3326" width="18.140625" style="18" bestFit="1" customWidth="1"/>
    <col min="3327" max="3327" width="11.42578125" style="18" bestFit="1" customWidth="1"/>
    <col min="3328" max="3328" width="11.5703125" style="18" bestFit="1" customWidth="1"/>
    <col min="3329" max="3564" width="9.140625" style="18"/>
    <col min="3565" max="3565" width="0" style="18" hidden="1" customWidth="1"/>
    <col min="3566" max="3566" width="21.7109375" style="18" customWidth="1"/>
    <col min="3567" max="3567" width="48.140625" style="18" customWidth="1"/>
    <col min="3568" max="3568" width="29.7109375" style="18" customWidth="1"/>
    <col min="3569" max="3569" width="11.42578125" style="18" customWidth="1"/>
    <col min="3570" max="3570" width="7.5703125" style="18" customWidth="1"/>
    <col min="3571" max="3571" width="11.7109375" style="18" customWidth="1"/>
    <col min="3572" max="3572" width="7.140625" style="18" customWidth="1"/>
    <col min="3573" max="3573" width="0" style="18" hidden="1" customWidth="1"/>
    <col min="3574" max="3575" width="19.140625" style="18" customWidth="1"/>
    <col min="3576" max="3576" width="20.42578125" style="18" customWidth="1"/>
    <col min="3577" max="3577" width="20.85546875" style="18" customWidth="1"/>
    <col min="3578" max="3579" width="22" style="18" customWidth="1"/>
    <col min="3580" max="3580" width="0" style="18" hidden="1" customWidth="1"/>
    <col min="3581" max="3581" width="27.28515625" style="18" customWidth="1"/>
    <col min="3582" max="3582" width="18.140625" style="18" bestFit="1" customWidth="1"/>
    <col min="3583" max="3583" width="11.42578125" style="18" bestFit="1" customWidth="1"/>
    <col min="3584" max="3584" width="11.5703125" style="18" bestFit="1" customWidth="1"/>
    <col min="3585" max="3820" width="9.140625" style="18"/>
    <col min="3821" max="3821" width="0" style="18" hidden="1" customWidth="1"/>
    <col min="3822" max="3822" width="21.7109375" style="18" customWidth="1"/>
    <col min="3823" max="3823" width="48.140625" style="18" customWidth="1"/>
    <col min="3824" max="3824" width="29.7109375" style="18" customWidth="1"/>
    <col min="3825" max="3825" width="11.42578125" style="18" customWidth="1"/>
    <col min="3826" max="3826" width="7.5703125" style="18" customWidth="1"/>
    <col min="3827" max="3827" width="11.7109375" style="18" customWidth="1"/>
    <col min="3828" max="3828" width="7.140625" style="18" customWidth="1"/>
    <col min="3829" max="3829" width="0" style="18" hidden="1" customWidth="1"/>
    <col min="3830" max="3831" width="19.140625" style="18" customWidth="1"/>
    <col min="3832" max="3832" width="20.42578125" style="18" customWidth="1"/>
    <col min="3833" max="3833" width="20.85546875" style="18" customWidth="1"/>
    <col min="3834" max="3835" width="22" style="18" customWidth="1"/>
    <col min="3836" max="3836" width="0" style="18" hidden="1" customWidth="1"/>
    <col min="3837" max="3837" width="27.28515625" style="18" customWidth="1"/>
    <col min="3838" max="3838" width="18.140625" style="18" bestFit="1" customWidth="1"/>
    <col min="3839" max="3839" width="11.42578125" style="18" bestFit="1" customWidth="1"/>
    <col min="3840" max="3840" width="11.5703125" style="18" bestFit="1" customWidth="1"/>
    <col min="3841" max="4076" width="9.140625" style="18"/>
    <col min="4077" max="4077" width="0" style="18" hidden="1" customWidth="1"/>
    <col min="4078" max="4078" width="21.7109375" style="18" customWidth="1"/>
    <col min="4079" max="4079" width="48.140625" style="18" customWidth="1"/>
    <col min="4080" max="4080" width="29.7109375" style="18" customWidth="1"/>
    <col min="4081" max="4081" width="11.42578125" style="18" customWidth="1"/>
    <col min="4082" max="4082" width="7.5703125" style="18" customWidth="1"/>
    <col min="4083" max="4083" width="11.7109375" style="18" customWidth="1"/>
    <col min="4084" max="4084" width="7.140625" style="18" customWidth="1"/>
    <col min="4085" max="4085" width="0" style="18" hidden="1" customWidth="1"/>
    <col min="4086" max="4087" width="19.140625" style="18" customWidth="1"/>
    <col min="4088" max="4088" width="20.42578125" style="18" customWidth="1"/>
    <col min="4089" max="4089" width="20.85546875" style="18" customWidth="1"/>
    <col min="4090" max="4091" width="22" style="18" customWidth="1"/>
    <col min="4092" max="4092" width="0" style="18" hidden="1" customWidth="1"/>
    <col min="4093" max="4093" width="27.28515625" style="18" customWidth="1"/>
    <col min="4094" max="4094" width="18.140625" style="18" bestFit="1" customWidth="1"/>
    <col min="4095" max="4095" width="11.42578125" style="18" bestFit="1" customWidth="1"/>
    <col min="4096" max="4096" width="11.5703125" style="18" bestFit="1" customWidth="1"/>
    <col min="4097" max="4332" width="9.140625" style="18"/>
    <col min="4333" max="4333" width="0" style="18" hidden="1" customWidth="1"/>
    <col min="4334" max="4334" width="21.7109375" style="18" customWidth="1"/>
    <col min="4335" max="4335" width="48.140625" style="18" customWidth="1"/>
    <col min="4336" max="4336" width="29.7109375" style="18" customWidth="1"/>
    <col min="4337" max="4337" width="11.42578125" style="18" customWidth="1"/>
    <col min="4338" max="4338" width="7.5703125" style="18" customWidth="1"/>
    <col min="4339" max="4339" width="11.7109375" style="18" customWidth="1"/>
    <col min="4340" max="4340" width="7.140625" style="18" customWidth="1"/>
    <col min="4341" max="4341" width="0" style="18" hidden="1" customWidth="1"/>
    <col min="4342" max="4343" width="19.140625" style="18" customWidth="1"/>
    <col min="4344" max="4344" width="20.42578125" style="18" customWidth="1"/>
    <col min="4345" max="4345" width="20.85546875" style="18" customWidth="1"/>
    <col min="4346" max="4347" width="22" style="18" customWidth="1"/>
    <col min="4348" max="4348" width="0" style="18" hidden="1" customWidth="1"/>
    <col min="4349" max="4349" width="27.28515625" style="18" customWidth="1"/>
    <col min="4350" max="4350" width="18.140625" style="18" bestFit="1" customWidth="1"/>
    <col min="4351" max="4351" width="11.42578125" style="18" bestFit="1" customWidth="1"/>
    <col min="4352" max="4352" width="11.5703125" style="18" bestFit="1" customWidth="1"/>
    <col min="4353" max="4588" width="9.140625" style="18"/>
    <col min="4589" max="4589" width="0" style="18" hidden="1" customWidth="1"/>
    <col min="4590" max="4590" width="21.7109375" style="18" customWidth="1"/>
    <col min="4591" max="4591" width="48.140625" style="18" customWidth="1"/>
    <col min="4592" max="4592" width="29.7109375" style="18" customWidth="1"/>
    <col min="4593" max="4593" width="11.42578125" style="18" customWidth="1"/>
    <col min="4594" max="4594" width="7.5703125" style="18" customWidth="1"/>
    <col min="4595" max="4595" width="11.7109375" style="18" customWidth="1"/>
    <col min="4596" max="4596" width="7.140625" style="18" customWidth="1"/>
    <col min="4597" max="4597" width="0" style="18" hidden="1" customWidth="1"/>
    <col min="4598" max="4599" width="19.140625" style="18" customWidth="1"/>
    <col min="4600" max="4600" width="20.42578125" style="18" customWidth="1"/>
    <col min="4601" max="4601" width="20.85546875" style="18" customWidth="1"/>
    <col min="4602" max="4603" width="22" style="18" customWidth="1"/>
    <col min="4604" max="4604" width="0" style="18" hidden="1" customWidth="1"/>
    <col min="4605" max="4605" width="27.28515625" style="18" customWidth="1"/>
    <col min="4606" max="4606" width="18.140625" style="18" bestFit="1" customWidth="1"/>
    <col min="4607" max="4607" width="11.42578125" style="18" bestFit="1" customWidth="1"/>
    <col min="4608" max="4608" width="11.5703125" style="18" bestFit="1" customWidth="1"/>
    <col min="4609" max="4844" width="9.140625" style="18"/>
    <col min="4845" max="4845" width="0" style="18" hidden="1" customWidth="1"/>
    <col min="4846" max="4846" width="21.7109375" style="18" customWidth="1"/>
    <col min="4847" max="4847" width="48.140625" style="18" customWidth="1"/>
    <col min="4848" max="4848" width="29.7109375" style="18" customWidth="1"/>
    <col min="4849" max="4849" width="11.42578125" style="18" customWidth="1"/>
    <col min="4850" max="4850" width="7.5703125" style="18" customWidth="1"/>
    <col min="4851" max="4851" width="11.7109375" style="18" customWidth="1"/>
    <col min="4852" max="4852" width="7.140625" style="18" customWidth="1"/>
    <col min="4853" max="4853" width="0" style="18" hidden="1" customWidth="1"/>
    <col min="4854" max="4855" width="19.140625" style="18" customWidth="1"/>
    <col min="4856" max="4856" width="20.42578125" style="18" customWidth="1"/>
    <col min="4857" max="4857" width="20.85546875" style="18" customWidth="1"/>
    <col min="4858" max="4859" width="22" style="18" customWidth="1"/>
    <col min="4860" max="4860" width="0" style="18" hidden="1" customWidth="1"/>
    <col min="4861" max="4861" width="27.28515625" style="18" customWidth="1"/>
    <col min="4862" max="4862" width="18.140625" style="18" bestFit="1" customWidth="1"/>
    <col min="4863" max="4863" width="11.42578125" style="18" bestFit="1" customWidth="1"/>
    <col min="4864" max="4864" width="11.5703125" style="18" bestFit="1" customWidth="1"/>
    <col min="4865" max="5100" width="9.140625" style="18"/>
    <col min="5101" max="5101" width="0" style="18" hidden="1" customWidth="1"/>
    <col min="5102" max="5102" width="21.7109375" style="18" customWidth="1"/>
    <col min="5103" max="5103" width="48.140625" style="18" customWidth="1"/>
    <col min="5104" max="5104" width="29.7109375" style="18" customWidth="1"/>
    <col min="5105" max="5105" width="11.42578125" style="18" customWidth="1"/>
    <col min="5106" max="5106" width="7.5703125" style="18" customWidth="1"/>
    <col min="5107" max="5107" width="11.7109375" style="18" customWidth="1"/>
    <col min="5108" max="5108" width="7.140625" style="18" customWidth="1"/>
    <col min="5109" max="5109" width="0" style="18" hidden="1" customWidth="1"/>
    <col min="5110" max="5111" width="19.140625" style="18" customWidth="1"/>
    <col min="5112" max="5112" width="20.42578125" style="18" customWidth="1"/>
    <col min="5113" max="5113" width="20.85546875" style="18" customWidth="1"/>
    <col min="5114" max="5115" width="22" style="18" customWidth="1"/>
    <col min="5116" max="5116" width="0" style="18" hidden="1" customWidth="1"/>
    <col min="5117" max="5117" width="27.28515625" style="18" customWidth="1"/>
    <col min="5118" max="5118" width="18.140625" style="18" bestFit="1" customWidth="1"/>
    <col min="5119" max="5119" width="11.42578125" style="18" bestFit="1" customWidth="1"/>
    <col min="5120" max="5120" width="11.5703125" style="18" bestFit="1" customWidth="1"/>
    <col min="5121" max="5356" width="9.140625" style="18"/>
    <col min="5357" max="5357" width="0" style="18" hidden="1" customWidth="1"/>
    <col min="5358" max="5358" width="21.7109375" style="18" customWidth="1"/>
    <col min="5359" max="5359" width="48.140625" style="18" customWidth="1"/>
    <col min="5360" max="5360" width="29.7109375" style="18" customWidth="1"/>
    <col min="5361" max="5361" width="11.42578125" style="18" customWidth="1"/>
    <col min="5362" max="5362" width="7.5703125" style="18" customWidth="1"/>
    <col min="5363" max="5363" width="11.7109375" style="18" customWidth="1"/>
    <col min="5364" max="5364" width="7.140625" style="18" customWidth="1"/>
    <col min="5365" max="5365" width="0" style="18" hidden="1" customWidth="1"/>
    <col min="5366" max="5367" width="19.140625" style="18" customWidth="1"/>
    <col min="5368" max="5368" width="20.42578125" style="18" customWidth="1"/>
    <col min="5369" max="5369" width="20.85546875" style="18" customWidth="1"/>
    <col min="5370" max="5371" width="22" style="18" customWidth="1"/>
    <col min="5372" max="5372" width="0" style="18" hidden="1" customWidth="1"/>
    <col min="5373" max="5373" width="27.28515625" style="18" customWidth="1"/>
    <col min="5374" max="5374" width="18.140625" style="18" bestFit="1" customWidth="1"/>
    <col min="5375" max="5375" width="11.42578125" style="18" bestFit="1" customWidth="1"/>
    <col min="5376" max="5376" width="11.5703125" style="18" bestFit="1" customWidth="1"/>
    <col min="5377" max="5612" width="9.140625" style="18"/>
    <col min="5613" max="5613" width="0" style="18" hidden="1" customWidth="1"/>
    <col min="5614" max="5614" width="21.7109375" style="18" customWidth="1"/>
    <col min="5615" max="5615" width="48.140625" style="18" customWidth="1"/>
    <col min="5616" max="5616" width="29.7109375" style="18" customWidth="1"/>
    <col min="5617" max="5617" width="11.42578125" style="18" customWidth="1"/>
    <col min="5618" max="5618" width="7.5703125" style="18" customWidth="1"/>
    <col min="5619" max="5619" width="11.7109375" style="18" customWidth="1"/>
    <col min="5620" max="5620" width="7.140625" style="18" customWidth="1"/>
    <col min="5621" max="5621" width="0" style="18" hidden="1" customWidth="1"/>
    <col min="5622" max="5623" width="19.140625" style="18" customWidth="1"/>
    <col min="5624" max="5624" width="20.42578125" style="18" customWidth="1"/>
    <col min="5625" max="5625" width="20.85546875" style="18" customWidth="1"/>
    <col min="5626" max="5627" width="22" style="18" customWidth="1"/>
    <col min="5628" max="5628" width="0" style="18" hidden="1" customWidth="1"/>
    <col min="5629" max="5629" width="27.28515625" style="18" customWidth="1"/>
    <col min="5630" max="5630" width="18.140625" style="18" bestFit="1" customWidth="1"/>
    <col min="5631" max="5631" width="11.42578125" style="18" bestFit="1" customWidth="1"/>
    <col min="5632" max="5632" width="11.5703125" style="18" bestFit="1" customWidth="1"/>
    <col min="5633" max="5868" width="9.140625" style="18"/>
    <col min="5869" max="5869" width="0" style="18" hidden="1" customWidth="1"/>
    <col min="5870" max="5870" width="21.7109375" style="18" customWidth="1"/>
    <col min="5871" max="5871" width="48.140625" style="18" customWidth="1"/>
    <col min="5872" max="5872" width="29.7109375" style="18" customWidth="1"/>
    <col min="5873" max="5873" width="11.42578125" style="18" customWidth="1"/>
    <col min="5874" max="5874" width="7.5703125" style="18" customWidth="1"/>
    <col min="5875" max="5875" width="11.7109375" style="18" customWidth="1"/>
    <col min="5876" max="5876" width="7.140625" style="18" customWidth="1"/>
    <col min="5877" max="5877" width="0" style="18" hidden="1" customWidth="1"/>
    <col min="5878" max="5879" width="19.140625" style="18" customWidth="1"/>
    <col min="5880" max="5880" width="20.42578125" style="18" customWidth="1"/>
    <col min="5881" max="5881" width="20.85546875" style="18" customWidth="1"/>
    <col min="5882" max="5883" width="22" style="18" customWidth="1"/>
    <col min="5884" max="5884" width="0" style="18" hidden="1" customWidth="1"/>
    <col min="5885" max="5885" width="27.28515625" style="18" customWidth="1"/>
    <col min="5886" max="5886" width="18.140625" style="18" bestFit="1" customWidth="1"/>
    <col min="5887" max="5887" width="11.42578125" style="18" bestFit="1" customWidth="1"/>
    <col min="5888" max="5888" width="11.5703125" style="18" bestFit="1" customWidth="1"/>
    <col min="5889" max="6124" width="9.140625" style="18"/>
    <col min="6125" max="6125" width="0" style="18" hidden="1" customWidth="1"/>
    <col min="6126" max="6126" width="21.7109375" style="18" customWidth="1"/>
    <col min="6127" max="6127" width="48.140625" style="18" customWidth="1"/>
    <col min="6128" max="6128" width="29.7109375" style="18" customWidth="1"/>
    <col min="6129" max="6129" width="11.42578125" style="18" customWidth="1"/>
    <col min="6130" max="6130" width="7.5703125" style="18" customWidth="1"/>
    <col min="6131" max="6131" width="11.7109375" style="18" customWidth="1"/>
    <col min="6132" max="6132" width="7.140625" style="18" customWidth="1"/>
    <col min="6133" max="6133" width="0" style="18" hidden="1" customWidth="1"/>
    <col min="6134" max="6135" width="19.140625" style="18" customWidth="1"/>
    <col min="6136" max="6136" width="20.42578125" style="18" customWidth="1"/>
    <col min="6137" max="6137" width="20.85546875" style="18" customWidth="1"/>
    <col min="6138" max="6139" width="22" style="18" customWidth="1"/>
    <col min="6140" max="6140" width="0" style="18" hidden="1" customWidth="1"/>
    <col min="6141" max="6141" width="27.28515625" style="18" customWidth="1"/>
    <col min="6142" max="6142" width="18.140625" style="18" bestFit="1" customWidth="1"/>
    <col min="6143" max="6143" width="11.42578125" style="18" bestFit="1" customWidth="1"/>
    <col min="6144" max="6144" width="11.5703125" style="18" bestFit="1" customWidth="1"/>
    <col min="6145" max="6380" width="9.140625" style="18"/>
    <col min="6381" max="6381" width="0" style="18" hidden="1" customWidth="1"/>
    <col min="6382" max="6382" width="21.7109375" style="18" customWidth="1"/>
    <col min="6383" max="6383" width="48.140625" style="18" customWidth="1"/>
    <col min="6384" max="6384" width="29.7109375" style="18" customWidth="1"/>
    <col min="6385" max="6385" width="11.42578125" style="18" customWidth="1"/>
    <col min="6386" max="6386" width="7.5703125" style="18" customWidth="1"/>
    <col min="6387" max="6387" width="11.7109375" style="18" customWidth="1"/>
    <col min="6388" max="6388" width="7.140625" style="18" customWidth="1"/>
    <col min="6389" max="6389" width="0" style="18" hidden="1" customWidth="1"/>
    <col min="6390" max="6391" width="19.140625" style="18" customWidth="1"/>
    <col min="6392" max="6392" width="20.42578125" style="18" customWidth="1"/>
    <col min="6393" max="6393" width="20.85546875" style="18" customWidth="1"/>
    <col min="6394" max="6395" width="22" style="18" customWidth="1"/>
    <col min="6396" max="6396" width="0" style="18" hidden="1" customWidth="1"/>
    <col min="6397" max="6397" width="27.28515625" style="18" customWidth="1"/>
    <col min="6398" max="6398" width="18.140625" style="18" bestFit="1" customWidth="1"/>
    <col min="6399" max="6399" width="11.42578125" style="18" bestFit="1" customWidth="1"/>
    <col min="6400" max="6400" width="11.5703125" style="18" bestFit="1" customWidth="1"/>
    <col min="6401" max="6636" width="9.140625" style="18"/>
    <col min="6637" max="6637" width="0" style="18" hidden="1" customWidth="1"/>
    <col min="6638" max="6638" width="21.7109375" style="18" customWidth="1"/>
    <col min="6639" max="6639" width="48.140625" style="18" customWidth="1"/>
    <col min="6640" max="6640" width="29.7109375" style="18" customWidth="1"/>
    <col min="6641" max="6641" width="11.42578125" style="18" customWidth="1"/>
    <col min="6642" max="6642" width="7.5703125" style="18" customWidth="1"/>
    <col min="6643" max="6643" width="11.7109375" style="18" customWidth="1"/>
    <col min="6644" max="6644" width="7.140625" style="18" customWidth="1"/>
    <col min="6645" max="6645" width="0" style="18" hidden="1" customWidth="1"/>
    <col min="6646" max="6647" width="19.140625" style="18" customWidth="1"/>
    <col min="6648" max="6648" width="20.42578125" style="18" customWidth="1"/>
    <col min="6649" max="6649" width="20.85546875" style="18" customWidth="1"/>
    <col min="6650" max="6651" width="22" style="18" customWidth="1"/>
    <col min="6652" max="6652" width="0" style="18" hidden="1" customWidth="1"/>
    <col min="6653" max="6653" width="27.28515625" style="18" customWidth="1"/>
    <col min="6654" max="6654" width="18.140625" style="18" bestFit="1" customWidth="1"/>
    <col min="6655" max="6655" width="11.42578125" style="18" bestFit="1" customWidth="1"/>
    <col min="6656" max="6656" width="11.5703125" style="18" bestFit="1" customWidth="1"/>
    <col min="6657" max="6892" width="9.140625" style="18"/>
    <col min="6893" max="6893" width="0" style="18" hidden="1" customWidth="1"/>
    <col min="6894" max="6894" width="21.7109375" style="18" customWidth="1"/>
    <col min="6895" max="6895" width="48.140625" style="18" customWidth="1"/>
    <col min="6896" max="6896" width="29.7109375" style="18" customWidth="1"/>
    <col min="6897" max="6897" width="11.42578125" style="18" customWidth="1"/>
    <col min="6898" max="6898" width="7.5703125" style="18" customWidth="1"/>
    <col min="6899" max="6899" width="11.7109375" style="18" customWidth="1"/>
    <col min="6900" max="6900" width="7.140625" style="18" customWidth="1"/>
    <col min="6901" max="6901" width="0" style="18" hidden="1" customWidth="1"/>
    <col min="6902" max="6903" width="19.140625" style="18" customWidth="1"/>
    <col min="6904" max="6904" width="20.42578125" style="18" customWidth="1"/>
    <col min="6905" max="6905" width="20.85546875" style="18" customWidth="1"/>
    <col min="6906" max="6907" width="22" style="18" customWidth="1"/>
    <col min="6908" max="6908" width="0" style="18" hidden="1" customWidth="1"/>
    <col min="6909" max="6909" width="27.28515625" style="18" customWidth="1"/>
    <col min="6910" max="6910" width="18.140625" style="18" bestFit="1" customWidth="1"/>
    <col min="6911" max="6911" width="11.42578125" style="18" bestFit="1" customWidth="1"/>
    <col min="6912" max="6912" width="11.5703125" style="18" bestFit="1" customWidth="1"/>
    <col min="6913" max="7148" width="9.140625" style="18"/>
    <col min="7149" max="7149" width="0" style="18" hidden="1" customWidth="1"/>
    <col min="7150" max="7150" width="21.7109375" style="18" customWidth="1"/>
    <col min="7151" max="7151" width="48.140625" style="18" customWidth="1"/>
    <col min="7152" max="7152" width="29.7109375" style="18" customWidth="1"/>
    <col min="7153" max="7153" width="11.42578125" style="18" customWidth="1"/>
    <col min="7154" max="7154" width="7.5703125" style="18" customWidth="1"/>
    <col min="7155" max="7155" width="11.7109375" style="18" customWidth="1"/>
    <col min="7156" max="7156" width="7.140625" style="18" customWidth="1"/>
    <col min="7157" max="7157" width="0" style="18" hidden="1" customWidth="1"/>
    <col min="7158" max="7159" width="19.140625" style="18" customWidth="1"/>
    <col min="7160" max="7160" width="20.42578125" style="18" customWidth="1"/>
    <col min="7161" max="7161" width="20.85546875" style="18" customWidth="1"/>
    <col min="7162" max="7163" width="22" style="18" customWidth="1"/>
    <col min="7164" max="7164" width="0" style="18" hidden="1" customWidth="1"/>
    <col min="7165" max="7165" width="27.28515625" style="18" customWidth="1"/>
    <col min="7166" max="7166" width="18.140625" style="18" bestFit="1" customWidth="1"/>
    <col min="7167" max="7167" width="11.42578125" style="18" bestFit="1" customWidth="1"/>
    <col min="7168" max="7168" width="11.5703125" style="18" bestFit="1" customWidth="1"/>
    <col min="7169" max="7404" width="9.140625" style="18"/>
    <col min="7405" max="7405" width="0" style="18" hidden="1" customWidth="1"/>
    <col min="7406" max="7406" width="21.7109375" style="18" customWidth="1"/>
    <col min="7407" max="7407" width="48.140625" style="18" customWidth="1"/>
    <col min="7408" max="7408" width="29.7109375" style="18" customWidth="1"/>
    <col min="7409" max="7409" width="11.42578125" style="18" customWidth="1"/>
    <col min="7410" max="7410" width="7.5703125" style="18" customWidth="1"/>
    <col min="7411" max="7411" width="11.7109375" style="18" customWidth="1"/>
    <col min="7412" max="7412" width="7.140625" style="18" customWidth="1"/>
    <col min="7413" max="7413" width="0" style="18" hidden="1" customWidth="1"/>
    <col min="7414" max="7415" width="19.140625" style="18" customWidth="1"/>
    <col min="7416" max="7416" width="20.42578125" style="18" customWidth="1"/>
    <col min="7417" max="7417" width="20.85546875" style="18" customWidth="1"/>
    <col min="7418" max="7419" width="22" style="18" customWidth="1"/>
    <col min="7420" max="7420" width="0" style="18" hidden="1" customWidth="1"/>
    <col min="7421" max="7421" width="27.28515625" style="18" customWidth="1"/>
    <col min="7422" max="7422" width="18.140625" style="18" bestFit="1" customWidth="1"/>
    <col min="7423" max="7423" width="11.42578125" style="18" bestFit="1" customWidth="1"/>
    <col min="7424" max="7424" width="11.5703125" style="18" bestFit="1" customWidth="1"/>
    <col min="7425" max="7660" width="9.140625" style="18"/>
    <col min="7661" max="7661" width="0" style="18" hidden="1" customWidth="1"/>
    <col min="7662" max="7662" width="21.7109375" style="18" customWidth="1"/>
    <col min="7663" max="7663" width="48.140625" style="18" customWidth="1"/>
    <col min="7664" max="7664" width="29.7109375" style="18" customWidth="1"/>
    <col min="7665" max="7665" width="11.42578125" style="18" customWidth="1"/>
    <col min="7666" max="7666" width="7.5703125" style="18" customWidth="1"/>
    <col min="7667" max="7667" width="11.7109375" style="18" customWidth="1"/>
    <col min="7668" max="7668" width="7.140625" style="18" customWidth="1"/>
    <col min="7669" max="7669" width="0" style="18" hidden="1" customWidth="1"/>
    <col min="7670" max="7671" width="19.140625" style="18" customWidth="1"/>
    <col min="7672" max="7672" width="20.42578125" style="18" customWidth="1"/>
    <col min="7673" max="7673" width="20.85546875" style="18" customWidth="1"/>
    <col min="7674" max="7675" width="22" style="18" customWidth="1"/>
    <col min="7676" max="7676" width="0" style="18" hidden="1" customWidth="1"/>
    <col min="7677" max="7677" width="27.28515625" style="18" customWidth="1"/>
    <col min="7678" max="7678" width="18.140625" style="18" bestFit="1" customWidth="1"/>
    <col min="7679" max="7679" width="11.42578125" style="18" bestFit="1" customWidth="1"/>
    <col min="7680" max="7680" width="11.5703125" style="18" bestFit="1" customWidth="1"/>
    <col min="7681" max="7916" width="9.140625" style="18"/>
    <col min="7917" max="7917" width="0" style="18" hidden="1" customWidth="1"/>
    <col min="7918" max="7918" width="21.7109375" style="18" customWidth="1"/>
    <col min="7919" max="7919" width="48.140625" style="18" customWidth="1"/>
    <col min="7920" max="7920" width="29.7109375" style="18" customWidth="1"/>
    <col min="7921" max="7921" width="11.42578125" style="18" customWidth="1"/>
    <col min="7922" max="7922" width="7.5703125" style="18" customWidth="1"/>
    <col min="7923" max="7923" width="11.7109375" style="18" customWidth="1"/>
    <col min="7924" max="7924" width="7.140625" style="18" customWidth="1"/>
    <col min="7925" max="7925" width="0" style="18" hidden="1" customWidth="1"/>
    <col min="7926" max="7927" width="19.140625" style="18" customWidth="1"/>
    <col min="7928" max="7928" width="20.42578125" style="18" customWidth="1"/>
    <col min="7929" max="7929" width="20.85546875" style="18" customWidth="1"/>
    <col min="7930" max="7931" width="22" style="18" customWidth="1"/>
    <col min="7932" max="7932" width="0" style="18" hidden="1" customWidth="1"/>
    <col min="7933" max="7933" width="27.28515625" style="18" customWidth="1"/>
    <col min="7934" max="7934" width="18.140625" style="18" bestFit="1" customWidth="1"/>
    <col min="7935" max="7935" width="11.42578125" style="18" bestFit="1" customWidth="1"/>
    <col min="7936" max="7936" width="11.5703125" style="18" bestFit="1" customWidth="1"/>
    <col min="7937" max="8172" width="9.140625" style="18"/>
    <col min="8173" max="8173" width="0" style="18" hidden="1" customWidth="1"/>
    <col min="8174" max="8174" width="21.7109375" style="18" customWidth="1"/>
    <col min="8175" max="8175" width="48.140625" style="18" customWidth="1"/>
    <col min="8176" max="8176" width="29.7109375" style="18" customWidth="1"/>
    <col min="8177" max="8177" width="11.42578125" style="18" customWidth="1"/>
    <col min="8178" max="8178" width="7.5703125" style="18" customWidth="1"/>
    <col min="8179" max="8179" width="11.7109375" style="18" customWidth="1"/>
    <col min="8180" max="8180" width="7.140625" style="18" customWidth="1"/>
    <col min="8181" max="8181" width="0" style="18" hidden="1" customWidth="1"/>
    <col min="8182" max="8183" width="19.140625" style="18" customWidth="1"/>
    <col min="8184" max="8184" width="20.42578125" style="18" customWidth="1"/>
    <col min="8185" max="8185" width="20.85546875" style="18" customWidth="1"/>
    <col min="8186" max="8187" width="22" style="18" customWidth="1"/>
    <col min="8188" max="8188" width="0" style="18" hidden="1" customWidth="1"/>
    <col min="8189" max="8189" width="27.28515625" style="18" customWidth="1"/>
    <col min="8190" max="8190" width="18.140625" style="18" bestFit="1" customWidth="1"/>
    <col min="8191" max="8191" width="11.42578125" style="18" bestFit="1" customWidth="1"/>
    <col min="8192" max="8192" width="11.5703125" style="18" bestFit="1" customWidth="1"/>
    <col min="8193" max="8428" width="9.140625" style="18"/>
    <col min="8429" max="8429" width="0" style="18" hidden="1" customWidth="1"/>
    <col min="8430" max="8430" width="21.7109375" style="18" customWidth="1"/>
    <col min="8431" max="8431" width="48.140625" style="18" customWidth="1"/>
    <col min="8432" max="8432" width="29.7109375" style="18" customWidth="1"/>
    <col min="8433" max="8433" width="11.42578125" style="18" customWidth="1"/>
    <col min="8434" max="8434" width="7.5703125" style="18" customWidth="1"/>
    <col min="8435" max="8435" width="11.7109375" style="18" customWidth="1"/>
    <col min="8436" max="8436" width="7.140625" style="18" customWidth="1"/>
    <col min="8437" max="8437" width="0" style="18" hidden="1" customWidth="1"/>
    <col min="8438" max="8439" width="19.140625" style="18" customWidth="1"/>
    <col min="8440" max="8440" width="20.42578125" style="18" customWidth="1"/>
    <col min="8441" max="8441" width="20.85546875" style="18" customWidth="1"/>
    <col min="8442" max="8443" width="22" style="18" customWidth="1"/>
    <col min="8444" max="8444" width="0" style="18" hidden="1" customWidth="1"/>
    <col min="8445" max="8445" width="27.28515625" style="18" customWidth="1"/>
    <col min="8446" max="8446" width="18.140625" style="18" bestFit="1" customWidth="1"/>
    <col min="8447" max="8447" width="11.42578125" style="18" bestFit="1" customWidth="1"/>
    <col min="8448" max="8448" width="11.5703125" style="18" bestFit="1" customWidth="1"/>
    <col min="8449" max="8684" width="9.140625" style="18"/>
    <col min="8685" max="8685" width="0" style="18" hidden="1" customWidth="1"/>
    <col min="8686" max="8686" width="21.7109375" style="18" customWidth="1"/>
    <col min="8687" max="8687" width="48.140625" style="18" customWidth="1"/>
    <col min="8688" max="8688" width="29.7109375" style="18" customWidth="1"/>
    <col min="8689" max="8689" width="11.42578125" style="18" customWidth="1"/>
    <col min="8690" max="8690" width="7.5703125" style="18" customWidth="1"/>
    <col min="8691" max="8691" width="11.7109375" style="18" customWidth="1"/>
    <col min="8692" max="8692" width="7.140625" style="18" customWidth="1"/>
    <col min="8693" max="8693" width="0" style="18" hidden="1" customWidth="1"/>
    <col min="8694" max="8695" width="19.140625" style="18" customWidth="1"/>
    <col min="8696" max="8696" width="20.42578125" style="18" customWidth="1"/>
    <col min="8697" max="8697" width="20.85546875" style="18" customWidth="1"/>
    <col min="8698" max="8699" width="22" style="18" customWidth="1"/>
    <col min="8700" max="8700" width="0" style="18" hidden="1" customWidth="1"/>
    <col min="8701" max="8701" width="27.28515625" style="18" customWidth="1"/>
    <col min="8702" max="8702" width="18.140625" style="18" bestFit="1" customWidth="1"/>
    <col min="8703" max="8703" width="11.42578125" style="18" bestFit="1" customWidth="1"/>
    <col min="8704" max="8704" width="11.5703125" style="18" bestFit="1" customWidth="1"/>
    <col min="8705" max="8940" width="9.140625" style="18"/>
    <col min="8941" max="8941" width="0" style="18" hidden="1" customWidth="1"/>
    <col min="8942" max="8942" width="21.7109375" style="18" customWidth="1"/>
    <col min="8943" max="8943" width="48.140625" style="18" customWidth="1"/>
    <col min="8944" max="8944" width="29.7109375" style="18" customWidth="1"/>
    <col min="8945" max="8945" width="11.42578125" style="18" customWidth="1"/>
    <col min="8946" max="8946" width="7.5703125" style="18" customWidth="1"/>
    <col min="8947" max="8947" width="11.7109375" style="18" customWidth="1"/>
    <col min="8948" max="8948" width="7.140625" style="18" customWidth="1"/>
    <col min="8949" max="8949" width="0" style="18" hidden="1" customWidth="1"/>
    <col min="8950" max="8951" width="19.140625" style="18" customWidth="1"/>
    <col min="8952" max="8952" width="20.42578125" style="18" customWidth="1"/>
    <col min="8953" max="8953" width="20.85546875" style="18" customWidth="1"/>
    <col min="8954" max="8955" width="22" style="18" customWidth="1"/>
    <col min="8956" max="8956" width="0" style="18" hidden="1" customWidth="1"/>
    <col min="8957" max="8957" width="27.28515625" style="18" customWidth="1"/>
    <col min="8958" max="8958" width="18.140625" style="18" bestFit="1" customWidth="1"/>
    <col min="8959" max="8959" width="11.42578125" style="18" bestFit="1" customWidth="1"/>
    <col min="8960" max="8960" width="11.5703125" style="18" bestFit="1" customWidth="1"/>
    <col min="8961" max="9196" width="9.140625" style="18"/>
    <col min="9197" max="9197" width="0" style="18" hidden="1" customWidth="1"/>
    <col min="9198" max="9198" width="21.7109375" style="18" customWidth="1"/>
    <col min="9199" max="9199" width="48.140625" style="18" customWidth="1"/>
    <col min="9200" max="9200" width="29.7109375" style="18" customWidth="1"/>
    <col min="9201" max="9201" width="11.42578125" style="18" customWidth="1"/>
    <col min="9202" max="9202" width="7.5703125" style="18" customWidth="1"/>
    <col min="9203" max="9203" width="11.7109375" style="18" customWidth="1"/>
    <col min="9204" max="9204" width="7.140625" style="18" customWidth="1"/>
    <col min="9205" max="9205" width="0" style="18" hidden="1" customWidth="1"/>
    <col min="9206" max="9207" width="19.140625" style="18" customWidth="1"/>
    <col min="9208" max="9208" width="20.42578125" style="18" customWidth="1"/>
    <col min="9209" max="9209" width="20.85546875" style="18" customWidth="1"/>
    <col min="9210" max="9211" width="22" style="18" customWidth="1"/>
    <col min="9212" max="9212" width="0" style="18" hidden="1" customWidth="1"/>
    <col min="9213" max="9213" width="27.28515625" style="18" customWidth="1"/>
    <col min="9214" max="9214" width="18.140625" style="18" bestFit="1" customWidth="1"/>
    <col min="9215" max="9215" width="11.42578125" style="18" bestFit="1" customWidth="1"/>
    <col min="9216" max="9216" width="11.5703125" style="18" bestFit="1" customWidth="1"/>
    <col min="9217" max="9452" width="9.140625" style="18"/>
    <col min="9453" max="9453" width="0" style="18" hidden="1" customWidth="1"/>
    <col min="9454" max="9454" width="21.7109375" style="18" customWidth="1"/>
    <col min="9455" max="9455" width="48.140625" style="18" customWidth="1"/>
    <col min="9456" max="9456" width="29.7109375" style="18" customWidth="1"/>
    <col min="9457" max="9457" width="11.42578125" style="18" customWidth="1"/>
    <col min="9458" max="9458" width="7.5703125" style="18" customWidth="1"/>
    <col min="9459" max="9459" width="11.7109375" style="18" customWidth="1"/>
    <col min="9460" max="9460" width="7.140625" style="18" customWidth="1"/>
    <col min="9461" max="9461" width="0" style="18" hidden="1" customWidth="1"/>
    <col min="9462" max="9463" width="19.140625" style="18" customWidth="1"/>
    <col min="9464" max="9464" width="20.42578125" style="18" customWidth="1"/>
    <col min="9465" max="9465" width="20.85546875" style="18" customWidth="1"/>
    <col min="9466" max="9467" width="22" style="18" customWidth="1"/>
    <col min="9468" max="9468" width="0" style="18" hidden="1" customWidth="1"/>
    <col min="9469" max="9469" width="27.28515625" style="18" customWidth="1"/>
    <col min="9470" max="9470" width="18.140625" style="18" bestFit="1" customWidth="1"/>
    <col min="9471" max="9471" width="11.42578125" style="18" bestFit="1" customWidth="1"/>
    <col min="9472" max="9472" width="11.5703125" style="18" bestFit="1" customWidth="1"/>
    <col min="9473" max="9708" width="9.140625" style="18"/>
    <col min="9709" max="9709" width="0" style="18" hidden="1" customWidth="1"/>
    <col min="9710" max="9710" width="21.7109375" style="18" customWidth="1"/>
    <col min="9711" max="9711" width="48.140625" style="18" customWidth="1"/>
    <col min="9712" max="9712" width="29.7109375" style="18" customWidth="1"/>
    <col min="9713" max="9713" width="11.42578125" style="18" customWidth="1"/>
    <col min="9714" max="9714" width="7.5703125" style="18" customWidth="1"/>
    <col min="9715" max="9715" width="11.7109375" style="18" customWidth="1"/>
    <col min="9716" max="9716" width="7.140625" style="18" customWidth="1"/>
    <col min="9717" max="9717" width="0" style="18" hidden="1" customWidth="1"/>
    <col min="9718" max="9719" width="19.140625" style="18" customWidth="1"/>
    <col min="9720" max="9720" width="20.42578125" style="18" customWidth="1"/>
    <col min="9721" max="9721" width="20.85546875" style="18" customWidth="1"/>
    <col min="9722" max="9723" width="22" style="18" customWidth="1"/>
    <col min="9724" max="9724" width="0" style="18" hidden="1" customWidth="1"/>
    <col min="9725" max="9725" width="27.28515625" style="18" customWidth="1"/>
    <col min="9726" max="9726" width="18.140625" style="18" bestFit="1" customWidth="1"/>
    <col min="9727" max="9727" width="11.42578125" style="18" bestFit="1" customWidth="1"/>
    <col min="9728" max="9728" width="11.5703125" style="18" bestFit="1" customWidth="1"/>
    <col min="9729" max="9964" width="9.140625" style="18"/>
    <col min="9965" max="9965" width="0" style="18" hidden="1" customWidth="1"/>
    <col min="9966" max="9966" width="21.7109375" style="18" customWidth="1"/>
    <col min="9967" max="9967" width="48.140625" style="18" customWidth="1"/>
    <col min="9968" max="9968" width="29.7109375" style="18" customWidth="1"/>
    <col min="9969" max="9969" width="11.42578125" style="18" customWidth="1"/>
    <col min="9970" max="9970" width="7.5703125" style="18" customWidth="1"/>
    <col min="9971" max="9971" width="11.7109375" style="18" customWidth="1"/>
    <col min="9972" max="9972" width="7.140625" style="18" customWidth="1"/>
    <col min="9973" max="9973" width="0" style="18" hidden="1" customWidth="1"/>
    <col min="9974" max="9975" width="19.140625" style="18" customWidth="1"/>
    <col min="9976" max="9976" width="20.42578125" style="18" customWidth="1"/>
    <col min="9977" max="9977" width="20.85546875" style="18" customWidth="1"/>
    <col min="9978" max="9979" width="22" style="18" customWidth="1"/>
    <col min="9980" max="9980" width="0" style="18" hidden="1" customWidth="1"/>
    <col min="9981" max="9981" width="27.28515625" style="18" customWidth="1"/>
    <col min="9982" max="9982" width="18.140625" style="18" bestFit="1" customWidth="1"/>
    <col min="9983" max="9983" width="11.42578125" style="18" bestFit="1" customWidth="1"/>
    <col min="9984" max="9984" width="11.5703125" style="18" bestFit="1" customWidth="1"/>
    <col min="9985" max="10220" width="9.140625" style="18"/>
    <col min="10221" max="10221" width="0" style="18" hidden="1" customWidth="1"/>
    <col min="10222" max="10222" width="21.7109375" style="18" customWidth="1"/>
    <col min="10223" max="10223" width="48.140625" style="18" customWidth="1"/>
    <col min="10224" max="10224" width="29.7109375" style="18" customWidth="1"/>
    <col min="10225" max="10225" width="11.42578125" style="18" customWidth="1"/>
    <col min="10226" max="10226" width="7.5703125" style="18" customWidth="1"/>
    <col min="10227" max="10227" width="11.7109375" style="18" customWidth="1"/>
    <col min="10228" max="10228" width="7.140625" style="18" customWidth="1"/>
    <col min="10229" max="10229" width="0" style="18" hidden="1" customWidth="1"/>
    <col min="10230" max="10231" width="19.140625" style="18" customWidth="1"/>
    <col min="10232" max="10232" width="20.42578125" style="18" customWidth="1"/>
    <col min="10233" max="10233" width="20.85546875" style="18" customWidth="1"/>
    <col min="10234" max="10235" width="22" style="18" customWidth="1"/>
    <col min="10236" max="10236" width="0" style="18" hidden="1" customWidth="1"/>
    <col min="10237" max="10237" width="27.28515625" style="18" customWidth="1"/>
    <col min="10238" max="10238" width="18.140625" style="18" bestFit="1" customWidth="1"/>
    <col min="10239" max="10239" width="11.42578125" style="18" bestFit="1" customWidth="1"/>
    <col min="10240" max="10240" width="11.5703125" style="18" bestFit="1" customWidth="1"/>
    <col min="10241" max="10476" width="9.140625" style="18"/>
    <col min="10477" max="10477" width="0" style="18" hidden="1" customWidth="1"/>
    <col min="10478" max="10478" width="21.7109375" style="18" customWidth="1"/>
    <col min="10479" max="10479" width="48.140625" style="18" customWidth="1"/>
    <col min="10480" max="10480" width="29.7109375" style="18" customWidth="1"/>
    <col min="10481" max="10481" width="11.42578125" style="18" customWidth="1"/>
    <col min="10482" max="10482" width="7.5703125" style="18" customWidth="1"/>
    <col min="10483" max="10483" width="11.7109375" style="18" customWidth="1"/>
    <col min="10484" max="10484" width="7.140625" style="18" customWidth="1"/>
    <col min="10485" max="10485" width="0" style="18" hidden="1" customWidth="1"/>
    <col min="10486" max="10487" width="19.140625" style="18" customWidth="1"/>
    <col min="10488" max="10488" width="20.42578125" style="18" customWidth="1"/>
    <col min="10489" max="10489" width="20.85546875" style="18" customWidth="1"/>
    <col min="10490" max="10491" width="22" style="18" customWidth="1"/>
    <col min="10492" max="10492" width="0" style="18" hidden="1" customWidth="1"/>
    <col min="10493" max="10493" width="27.28515625" style="18" customWidth="1"/>
    <col min="10494" max="10494" width="18.140625" style="18" bestFit="1" customWidth="1"/>
    <col min="10495" max="10495" width="11.42578125" style="18" bestFit="1" customWidth="1"/>
    <col min="10496" max="10496" width="11.5703125" style="18" bestFit="1" customWidth="1"/>
    <col min="10497" max="10732" width="9.140625" style="18"/>
    <col min="10733" max="10733" width="0" style="18" hidden="1" customWidth="1"/>
    <col min="10734" max="10734" width="21.7109375" style="18" customWidth="1"/>
    <col min="10735" max="10735" width="48.140625" style="18" customWidth="1"/>
    <col min="10736" max="10736" width="29.7109375" style="18" customWidth="1"/>
    <col min="10737" max="10737" width="11.42578125" style="18" customWidth="1"/>
    <col min="10738" max="10738" width="7.5703125" style="18" customWidth="1"/>
    <col min="10739" max="10739" width="11.7109375" style="18" customWidth="1"/>
    <col min="10740" max="10740" width="7.140625" style="18" customWidth="1"/>
    <col min="10741" max="10741" width="0" style="18" hidden="1" customWidth="1"/>
    <col min="10742" max="10743" width="19.140625" style="18" customWidth="1"/>
    <col min="10744" max="10744" width="20.42578125" style="18" customWidth="1"/>
    <col min="10745" max="10745" width="20.85546875" style="18" customWidth="1"/>
    <col min="10746" max="10747" width="22" style="18" customWidth="1"/>
    <col min="10748" max="10748" width="0" style="18" hidden="1" customWidth="1"/>
    <col min="10749" max="10749" width="27.28515625" style="18" customWidth="1"/>
    <col min="10750" max="10750" width="18.140625" style="18" bestFit="1" customWidth="1"/>
    <col min="10751" max="10751" width="11.42578125" style="18" bestFit="1" customWidth="1"/>
    <col min="10752" max="10752" width="11.5703125" style="18" bestFit="1" customWidth="1"/>
    <col min="10753" max="10988" width="9.140625" style="18"/>
    <col min="10989" max="10989" width="0" style="18" hidden="1" customWidth="1"/>
    <col min="10990" max="10990" width="21.7109375" style="18" customWidth="1"/>
    <col min="10991" max="10991" width="48.140625" style="18" customWidth="1"/>
    <col min="10992" max="10992" width="29.7109375" style="18" customWidth="1"/>
    <col min="10993" max="10993" width="11.42578125" style="18" customWidth="1"/>
    <col min="10994" max="10994" width="7.5703125" style="18" customWidth="1"/>
    <col min="10995" max="10995" width="11.7109375" style="18" customWidth="1"/>
    <col min="10996" max="10996" width="7.140625" style="18" customWidth="1"/>
    <col min="10997" max="10997" width="0" style="18" hidden="1" customWidth="1"/>
    <col min="10998" max="10999" width="19.140625" style="18" customWidth="1"/>
    <col min="11000" max="11000" width="20.42578125" style="18" customWidth="1"/>
    <col min="11001" max="11001" width="20.85546875" style="18" customWidth="1"/>
    <col min="11002" max="11003" width="22" style="18" customWidth="1"/>
    <col min="11004" max="11004" width="0" style="18" hidden="1" customWidth="1"/>
    <col min="11005" max="11005" width="27.28515625" style="18" customWidth="1"/>
    <col min="11006" max="11006" width="18.140625" style="18" bestFit="1" customWidth="1"/>
    <col min="11007" max="11007" width="11.42578125" style="18" bestFit="1" customWidth="1"/>
    <col min="11008" max="11008" width="11.5703125" style="18" bestFit="1" customWidth="1"/>
    <col min="11009" max="11244" width="9.140625" style="18"/>
    <col min="11245" max="11245" width="0" style="18" hidden="1" customWidth="1"/>
    <col min="11246" max="11246" width="21.7109375" style="18" customWidth="1"/>
    <col min="11247" max="11247" width="48.140625" style="18" customWidth="1"/>
    <col min="11248" max="11248" width="29.7109375" style="18" customWidth="1"/>
    <col min="11249" max="11249" width="11.42578125" style="18" customWidth="1"/>
    <col min="11250" max="11250" width="7.5703125" style="18" customWidth="1"/>
    <col min="11251" max="11251" width="11.7109375" style="18" customWidth="1"/>
    <col min="11252" max="11252" width="7.140625" style="18" customWidth="1"/>
    <col min="11253" max="11253" width="0" style="18" hidden="1" customWidth="1"/>
    <col min="11254" max="11255" width="19.140625" style="18" customWidth="1"/>
    <col min="11256" max="11256" width="20.42578125" style="18" customWidth="1"/>
    <col min="11257" max="11257" width="20.85546875" style="18" customWidth="1"/>
    <col min="11258" max="11259" width="22" style="18" customWidth="1"/>
    <col min="11260" max="11260" width="0" style="18" hidden="1" customWidth="1"/>
    <col min="11261" max="11261" width="27.28515625" style="18" customWidth="1"/>
    <col min="11262" max="11262" width="18.140625" style="18" bestFit="1" customWidth="1"/>
    <col min="11263" max="11263" width="11.42578125" style="18" bestFit="1" customWidth="1"/>
    <col min="11264" max="11264" width="11.5703125" style="18" bestFit="1" customWidth="1"/>
    <col min="11265" max="11500" width="9.140625" style="18"/>
    <col min="11501" max="11501" width="0" style="18" hidden="1" customWidth="1"/>
    <col min="11502" max="11502" width="21.7109375" style="18" customWidth="1"/>
    <col min="11503" max="11503" width="48.140625" style="18" customWidth="1"/>
    <col min="11504" max="11504" width="29.7109375" style="18" customWidth="1"/>
    <col min="11505" max="11505" width="11.42578125" style="18" customWidth="1"/>
    <col min="11506" max="11506" width="7.5703125" style="18" customWidth="1"/>
    <col min="11507" max="11507" width="11.7109375" style="18" customWidth="1"/>
    <col min="11508" max="11508" width="7.140625" style="18" customWidth="1"/>
    <col min="11509" max="11509" width="0" style="18" hidden="1" customWidth="1"/>
    <col min="11510" max="11511" width="19.140625" style="18" customWidth="1"/>
    <col min="11512" max="11512" width="20.42578125" style="18" customWidth="1"/>
    <col min="11513" max="11513" width="20.85546875" style="18" customWidth="1"/>
    <col min="11514" max="11515" width="22" style="18" customWidth="1"/>
    <col min="11516" max="11516" width="0" style="18" hidden="1" customWidth="1"/>
    <col min="11517" max="11517" width="27.28515625" style="18" customWidth="1"/>
    <col min="11518" max="11518" width="18.140625" style="18" bestFit="1" customWidth="1"/>
    <col min="11519" max="11519" width="11.42578125" style="18" bestFit="1" customWidth="1"/>
    <col min="11520" max="11520" width="11.5703125" style="18" bestFit="1" customWidth="1"/>
    <col min="11521" max="11756" width="9.140625" style="18"/>
    <col min="11757" max="11757" width="0" style="18" hidden="1" customWidth="1"/>
    <col min="11758" max="11758" width="21.7109375" style="18" customWidth="1"/>
    <col min="11759" max="11759" width="48.140625" style="18" customWidth="1"/>
    <col min="11760" max="11760" width="29.7109375" style="18" customWidth="1"/>
    <col min="11761" max="11761" width="11.42578125" style="18" customWidth="1"/>
    <col min="11762" max="11762" width="7.5703125" style="18" customWidth="1"/>
    <col min="11763" max="11763" width="11.7109375" style="18" customWidth="1"/>
    <col min="11764" max="11764" width="7.140625" style="18" customWidth="1"/>
    <col min="11765" max="11765" width="0" style="18" hidden="1" customWidth="1"/>
    <col min="11766" max="11767" width="19.140625" style="18" customWidth="1"/>
    <col min="11768" max="11768" width="20.42578125" style="18" customWidth="1"/>
    <col min="11769" max="11769" width="20.85546875" style="18" customWidth="1"/>
    <col min="11770" max="11771" width="22" style="18" customWidth="1"/>
    <col min="11772" max="11772" width="0" style="18" hidden="1" customWidth="1"/>
    <col min="11773" max="11773" width="27.28515625" style="18" customWidth="1"/>
    <col min="11774" max="11774" width="18.140625" style="18" bestFit="1" customWidth="1"/>
    <col min="11775" max="11775" width="11.42578125" style="18" bestFit="1" customWidth="1"/>
    <col min="11776" max="11776" width="11.5703125" style="18" bestFit="1" customWidth="1"/>
    <col min="11777" max="12012" width="9.140625" style="18"/>
    <col min="12013" max="12013" width="0" style="18" hidden="1" customWidth="1"/>
    <col min="12014" max="12014" width="21.7109375" style="18" customWidth="1"/>
    <col min="12015" max="12015" width="48.140625" style="18" customWidth="1"/>
    <col min="12016" max="12016" width="29.7109375" style="18" customWidth="1"/>
    <col min="12017" max="12017" width="11.42578125" style="18" customWidth="1"/>
    <col min="12018" max="12018" width="7.5703125" style="18" customWidth="1"/>
    <col min="12019" max="12019" width="11.7109375" style="18" customWidth="1"/>
    <col min="12020" max="12020" width="7.140625" style="18" customWidth="1"/>
    <col min="12021" max="12021" width="0" style="18" hidden="1" customWidth="1"/>
    <col min="12022" max="12023" width="19.140625" style="18" customWidth="1"/>
    <col min="12024" max="12024" width="20.42578125" style="18" customWidth="1"/>
    <col min="12025" max="12025" width="20.85546875" style="18" customWidth="1"/>
    <col min="12026" max="12027" width="22" style="18" customWidth="1"/>
    <col min="12028" max="12028" width="0" style="18" hidden="1" customWidth="1"/>
    <col min="12029" max="12029" width="27.28515625" style="18" customWidth="1"/>
    <col min="12030" max="12030" width="18.140625" style="18" bestFit="1" customWidth="1"/>
    <col min="12031" max="12031" width="11.42578125" style="18" bestFit="1" customWidth="1"/>
    <col min="12032" max="12032" width="11.5703125" style="18" bestFit="1" customWidth="1"/>
    <col min="12033" max="12268" width="9.140625" style="18"/>
    <col min="12269" max="12269" width="0" style="18" hidden="1" customWidth="1"/>
    <col min="12270" max="12270" width="21.7109375" style="18" customWidth="1"/>
    <col min="12271" max="12271" width="48.140625" style="18" customWidth="1"/>
    <col min="12272" max="12272" width="29.7109375" style="18" customWidth="1"/>
    <col min="12273" max="12273" width="11.42578125" style="18" customWidth="1"/>
    <col min="12274" max="12274" width="7.5703125" style="18" customWidth="1"/>
    <col min="12275" max="12275" width="11.7109375" style="18" customWidth="1"/>
    <col min="12276" max="12276" width="7.140625" style="18" customWidth="1"/>
    <col min="12277" max="12277" width="0" style="18" hidden="1" customWidth="1"/>
    <col min="12278" max="12279" width="19.140625" style="18" customWidth="1"/>
    <col min="12280" max="12280" width="20.42578125" style="18" customWidth="1"/>
    <col min="12281" max="12281" width="20.85546875" style="18" customWidth="1"/>
    <col min="12282" max="12283" width="22" style="18" customWidth="1"/>
    <col min="12284" max="12284" width="0" style="18" hidden="1" customWidth="1"/>
    <col min="12285" max="12285" width="27.28515625" style="18" customWidth="1"/>
    <col min="12286" max="12286" width="18.140625" style="18" bestFit="1" customWidth="1"/>
    <col min="12287" max="12287" width="11.42578125" style="18" bestFit="1" customWidth="1"/>
    <col min="12288" max="12288" width="11.5703125" style="18" bestFit="1" customWidth="1"/>
    <col min="12289" max="12524" width="9.140625" style="18"/>
    <col min="12525" max="12525" width="0" style="18" hidden="1" customWidth="1"/>
    <col min="12526" max="12526" width="21.7109375" style="18" customWidth="1"/>
    <col min="12527" max="12527" width="48.140625" style="18" customWidth="1"/>
    <col min="12528" max="12528" width="29.7109375" style="18" customWidth="1"/>
    <col min="12529" max="12529" width="11.42578125" style="18" customWidth="1"/>
    <col min="12530" max="12530" width="7.5703125" style="18" customWidth="1"/>
    <col min="12531" max="12531" width="11.7109375" style="18" customWidth="1"/>
    <col min="12532" max="12532" width="7.140625" style="18" customWidth="1"/>
    <col min="12533" max="12533" width="0" style="18" hidden="1" customWidth="1"/>
    <col min="12534" max="12535" width="19.140625" style="18" customWidth="1"/>
    <col min="12536" max="12536" width="20.42578125" style="18" customWidth="1"/>
    <col min="12537" max="12537" width="20.85546875" style="18" customWidth="1"/>
    <col min="12538" max="12539" width="22" style="18" customWidth="1"/>
    <col min="12540" max="12540" width="0" style="18" hidden="1" customWidth="1"/>
    <col min="12541" max="12541" width="27.28515625" style="18" customWidth="1"/>
    <col min="12542" max="12542" width="18.140625" style="18" bestFit="1" customWidth="1"/>
    <col min="12543" max="12543" width="11.42578125" style="18" bestFit="1" customWidth="1"/>
    <col min="12544" max="12544" width="11.5703125" style="18" bestFit="1" customWidth="1"/>
    <col min="12545" max="12780" width="9.140625" style="18"/>
    <col min="12781" max="12781" width="0" style="18" hidden="1" customWidth="1"/>
    <col min="12782" max="12782" width="21.7109375" style="18" customWidth="1"/>
    <col min="12783" max="12783" width="48.140625" style="18" customWidth="1"/>
    <col min="12784" max="12784" width="29.7109375" style="18" customWidth="1"/>
    <col min="12785" max="12785" width="11.42578125" style="18" customWidth="1"/>
    <col min="12786" max="12786" width="7.5703125" style="18" customWidth="1"/>
    <col min="12787" max="12787" width="11.7109375" style="18" customWidth="1"/>
    <col min="12788" max="12788" width="7.140625" style="18" customWidth="1"/>
    <col min="12789" max="12789" width="0" style="18" hidden="1" customWidth="1"/>
    <col min="12790" max="12791" width="19.140625" style="18" customWidth="1"/>
    <col min="12792" max="12792" width="20.42578125" style="18" customWidth="1"/>
    <col min="12793" max="12793" width="20.85546875" style="18" customWidth="1"/>
    <col min="12794" max="12795" width="22" style="18" customWidth="1"/>
    <col min="12796" max="12796" width="0" style="18" hidden="1" customWidth="1"/>
    <col min="12797" max="12797" width="27.28515625" style="18" customWidth="1"/>
    <col min="12798" max="12798" width="18.140625" style="18" bestFit="1" customWidth="1"/>
    <col min="12799" max="12799" width="11.42578125" style="18" bestFit="1" customWidth="1"/>
    <col min="12800" max="12800" width="11.5703125" style="18" bestFit="1" customWidth="1"/>
    <col min="12801" max="13036" width="9.140625" style="18"/>
    <col min="13037" max="13037" width="0" style="18" hidden="1" customWidth="1"/>
    <col min="13038" max="13038" width="21.7109375" style="18" customWidth="1"/>
    <col min="13039" max="13039" width="48.140625" style="18" customWidth="1"/>
    <col min="13040" max="13040" width="29.7109375" style="18" customWidth="1"/>
    <col min="13041" max="13041" width="11.42578125" style="18" customWidth="1"/>
    <col min="13042" max="13042" width="7.5703125" style="18" customWidth="1"/>
    <col min="13043" max="13043" width="11.7109375" style="18" customWidth="1"/>
    <col min="13044" max="13044" width="7.140625" style="18" customWidth="1"/>
    <col min="13045" max="13045" width="0" style="18" hidden="1" customWidth="1"/>
    <col min="13046" max="13047" width="19.140625" style="18" customWidth="1"/>
    <col min="13048" max="13048" width="20.42578125" style="18" customWidth="1"/>
    <col min="13049" max="13049" width="20.85546875" style="18" customWidth="1"/>
    <col min="13050" max="13051" width="22" style="18" customWidth="1"/>
    <col min="13052" max="13052" width="0" style="18" hidden="1" customWidth="1"/>
    <col min="13053" max="13053" width="27.28515625" style="18" customWidth="1"/>
    <col min="13054" max="13054" width="18.140625" style="18" bestFit="1" customWidth="1"/>
    <col min="13055" max="13055" width="11.42578125" style="18" bestFit="1" customWidth="1"/>
    <col min="13056" max="13056" width="11.5703125" style="18" bestFit="1" customWidth="1"/>
    <col min="13057" max="13292" width="9.140625" style="18"/>
    <col min="13293" max="13293" width="0" style="18" hidden="1" customWidth="1"/>
    <col min="13294" max="13294" width="21.7109375" style="18" customWidth="1"/>
    <col min="13295" max="13295" width="48.140625" style="18" customWidth="1"/>
    <col min="13296" max="13296" width="29.7109375" style="18" customWidth="1"/>
    <col min="13297" max="13297" width="11.42578125" style="18" customWidth="1"/>
    <col min="13298" max="13298" width="7.5703125" style="18" customWidth="1"/>
    <col min="13299" max="13299" width="11.7109375" style="18" customWidth="1"/>
    <col min="13300" max="13300" width="7.140625" style="18" customWidth="1"/>
    <col min="13301" max="13301" width="0" style="18" hidden="1" customWidth="1"/>
    <col min="13302" max="13303" width="19.140625" style="18" customWidth="1"/>
    <col min="13304" max="13304" width="20.42578125" style="18" customWidth="1"/>
    <col min="13305" max="13305" width="20.85546875" style="18" customWidth="1"/>
    <col min="13306" max="13307" width="22" style="18" customWidth="1"/>
    <col min="13308" max="13308" width="0" style="18" hidden="1" customWidth="1"/>
    <col min="13309" max="13309" width="27.28515625" style="18" customWidth="1"/>
    <col min="13310" max="13310" width="18.140625" style="18" bestFit="1" customWidth="1"/>
    <col min="13311" max="13311" width="11.42578125" style="18" bestFit="1" customWidth="1"/>
    <col min="13312" max="13312" width="11.5703125" style="18" bestFit="1" customWidth="1"/>
    <col min="13313" max="13548" width="9.140625" style="18"/>
    <col min="13549" max="13549" width="0" style="18" hidden="1" customWidth="1"/>
    <col min="13550" max="13550" width="21.7109375" style="18" customWidth="1"/>
    <col min="13551" max="13551" width="48.140625" style="18" customWidth="1"/>
    <col min="13552" max="13552" width="29.7109375" style="18" customWidth="1"/>
    <col min="13553" max="13553" width="11.42578125" style="18" customWidth="1"/>
    <col min="13554" max="13554" width="7.5703125" style="18" customWidth="1"/>
    <col min="13555" max="13555" width="11.7109375" style="18" customWidth="1"/>
    <col min="13556" max="13556" width="7.140625" style="18" customWidth="1"/>
    <col min="13557" max="13557" width="0" style="18" hidden="1" customWidth="1"/>
    <col min="13558" max="13559" width="19.140625" style="18" customWidth="1"/>
    <col min="13560" max="13560" width="20.42578125" style="18" customWidth="1"/>
    <col min="13561" max="13561" width="20.85546875" style="18" customWidth="1"/>
    <col min="13562" max="13563" width="22" style="18" customWidth="1"/>
    <col min="13564" max="13564" width="0" style="18" hidden="1" customWidth="1"/>
    <col min="13565" max="13565" width="27.28515625" style="18" customWidth="1"/>
    <col min="13566" max="13566" width="18.140625" style="18" bestFit="1" customWidth="1"/>
    <col min="13567" max="13567" width="11.42578125" style="18" bestFit="1" customWidth="1"/>
    <col min="13568" max="13568" width="11.5703125" style="18" bestFit="1" customWidth="1"/>
    <col min="13569" max="13804" width="9.140625" style="18"/>
    <col min="13805" max="13805" width="0" style="18" hidden="1" customWidth="1"/>
    <col min="13806" max="13806" width="21.7109375" style="18" customWidth="1"/>
    <col min="13807" max="13807" width="48.140625" style="18" customWidth="1"/>
    <col min="13808" max="13808" width="29.7109375" style="18" customWidth="1"/>
    <col min="13809" max="13809" width="11.42578125" style="18" customWidth="1"/>
    <col min="13810" max="13810" width="7.5703125" style="18" customWidth="1"/>
    <col min="13811" max="13811" width="11.7109375" style="18" customWidth="1"/>
    <col min="13812" max="13812" width="7.140625" style="18" customWidth="1"/>
    <col min="13813" max="13813" width="0" style="18" hidden="1" customWidth="1"/>
    <col min="13814" max="13815" width="19.140625" style="18" customWidth="1"/>
    <col min="13816" max="13816" width="20.42578125" style="18" customWidth="1"/>
    <col min="13817" max="13817" width="20.85546875" style="18" customWidth="1"/>
    <col min="13818" max="13819" width="22" style="18" customWidth="1"/>
    <col min="13820" max="13820" width="0" style="18" hidden="1" customWidth="1"/>
    <col min="13821" max="13821" width="27.28515625" style="18" customWidth="1"/>
    <col min="13822" max="13822" width="18.140625" style="18" bestFit="1" customWidth="1"/>
    <col min="13823" max="13823" width="11.42578125" style="18" bestFit="1" customWidth="1"/>
    <col min="13824" max="13824" width="11.5703125" style="18" bestFit="1" customWidth="1"/>
    <col min="13825" max="14060" width="9.140625" style="18"/>
    <col min="14061" max="14061" width="0" style="18" hidden="1" customWidth="1"/>
    <col min="14062" max="14062" width="21.7109375" style="18" customWidth="1"/>
    <col min="14063" max="14063" width="48.140625" style="18" customWidth="1"/>
    <col min="14064" max="14064" width="29.7109375" style="18" customWidth="1"/>
    <col min="14065" max="14065" width="11.42578125" style="18" customWidth="1"/>
    <col min="14066" max="14066" width="7.5703125" style="18" customWidth="1"/>
    <col min="14067" max="14067" width="11.7109375" style="18" customWidth="1"/>
    <col min="14068" max="14068" width="7.140625" style="18" customWidth="1"/>
    <col min="14069" max="14069" width="0" style="18" hidden="1" customWidth="1"/>
    <col min="14070" max="14071" width="19.140625" style="18" customWidth="1"/>
    <col min="14072" max="14072" width="20.42578125" style="18" customWidth="1"/>
    <col min="14073" max="14073" width="20.85546875" style="18" customWidth="1"/>
    <col min="14074" max="14075" width="22" style="18" customWidth="1"/>
    <col min="14076" max="14076" width="0" style="18" hidden="1" customWidth="1"/>
    <col min="14077" max="14077" width="27.28515625" style="18" customWidth="1"/>
    <col min="14078" max="14078" width="18.140625" style="18" bestFit="1" customWidth="1"/>
    <col min="14079" max="14079" width="11.42578125" style="18" bestFit="1" customWidth="1"/>
    <col min="14080" max="14080" width="11.5703125" style="18" bestFit="1" customWidth="1"/>
    <col min="14081" max="14316" width="9.140625" style="18"/>
    <col min="14317" max="14317" width="0" style="18" hidden="1" customWidth="1"/>
    <col min="14318" max="14318" width="21.7109375" style="18" customWidth="1"/>
    <col min="14319" max="14319" width="48.140625" style="18" customWidth="1"/>
    <col min="14320" max="14320" width="29.7109375" style="18" customWidth="1"/>
    <col min="14321" max="14321" width="11.42578125" style="18" customWidth="1"/>
    <col min="14322" max="14322" width="7.5703125" style="18" customWidth="1"/>
    <col min="14323" max="14323" width="11.7109375" style="18" customWidth="1"/>
    <col min="14324" max="14324" width="7.140625" style="18" customWidth="1"/>
    <col min="14325" max="14325" width="0" style="18" hidden="1" customWidth="1"/>
    <col min="14326" max="14327" width="19.140625" style="18" customWidth="1"/>
    <col min="14328" max="14328" width="20.42578125" style="18" customWidth="1"/>
    <col min="14329" max="14329" width="20.85546875" style="18" customWidth="1"/>
    <col min="14330" max="14331" width="22" style="18" customWidth="1"/>
    <col min="14332" max="14332" width="0" style="18" hidden="1" customWidth="1"/>
    <col min="14333" max="14333" width="27.28515625" style="18" customWidth="1"/>
    <col min="14334" max="14334" width="18.140625" style="18" bestFit="1" customWidth="1"/>
    <col min="14335" max="14335" width="11.42578125" style="18" bestFit="1" customWidth="1"/>
    <col min="14336" max="14336" width="11.5703125" style="18" bestFit="1" customWidth="1"/>
    <col min="14337" max="14572" width="9.140625" style="18"/>
    <col min="14573" max="14573" width="0" style="18" hidden="1" customWidth="1"/>
    <col min="14574" max="14574" width="21.7109375" style="18" customWidth="1"/>
    <col min="14575" max="14575" width="48.140625" style="18" customWidth="1"/>
    <col min="14576" max="14576" width="29.7109375" style="18" customWidth="1"/>
    <col min="14577" max="14577" width="11.42578125" style="18" customWidth="1"/>
    <col min="14578" max="14578" width="7.5703125" style="18" customWidth="1"/>
    <col min="14579" max="14579" width="11.7109375" style="18" customWidth="1"/>
    <col min="14580" max="14580" width="7.140625" style="18" customWidth="1"/>
    <col min="14581" max="14581" width="0" style="18" hidden="1" customWidth="1"/>
    <col min="14582" max="14583" width="19.140625" style="18" customWidth="1"/>
    <col min="14584" max="14584" width="20.42578125" style="18" customWidth="1"/>
    <col min="14585" max="14585" width="20.85546875" style="18" customWidth="1"/>
    <col min="14586" max="14587" width="22" style="18" customWidth="1"/>
    <col min="14588" max="14588" width="0" style="18" hidden="1" customWidth="1"/>
    <col min="14589" max="14589" width="27.28515625" style="18" customWidth="1"/>
    <col min="14590" max="14590" width="18.140625" style="18" bestFit="1" customWidth="1"/>
    <col min="14591" max="14591" width="11.42578125" style="18" bestFit="1" customWidth="1"/>
    <col min="14592" max="14592" width="11.5703125" style="18" bestFit="1" customWidth="1"/>
    <col min="14593" max="14828" width="9.140625" style="18"/>
    <col min="14829" max="14829" width="0" style="18" hidden="1" customWidth="1"/>
    <col min="14830" max="14830" width="21.7109375" style="18" customWidth="1"/>
    <col min="14831" max="14831" width="48.140625" style="18" customWidth="1"/>
    <col min="14832" max="14832" width="29.7109375" style="18" customWidth="1"/>
    <col min="14833" max="14833" width="11.42578125" style="18" customWidth="1"/>
    <col min="14834" max="14834" width="7.5703125" style="18" customWidth="1"/>
    <col min="14835" max="14835" width="11.7109375" style="18" customWidth="1"/>
    <col min="14836" max="14836" width="7.140625" style="18" customWidth="1"/>
    <col min="14837" max="14837" width="0" style="18" hidden="1" customWidth="1"/>
    <col min="14838" max="14839" width="19.140625" style="18" customWidth="1"/>
    <col min="14840" max="14840" width="20.42578125" style="18" customWidth="1"/>
    <col min="14841" max="14841" width="20.85546875" style="18" customWidth="1"/>
    <col min="14842" max="14843" width="22" style="18" customWidth="1"/>
    <col min="14844" max="14844" width="0" style="18" hidden="1" customWidth="1"/>
    <col min="14845" max="14845" width="27.28515625" style="18" customWidth="1"/>
    <col min="14846" max="14846" width="18.140625" style="18" bestFit="1" customWidth="1"/>
    <col min="14847" max="14847" width="11.42578125" style="18" bestFit="1" customWidth="1"/>
    <col min="14848" max="14848" width="11.5703125" style="18" bestFit="1" customWidth="1"/>
    <col min="14849" max="15084" width="9.140625" style="18"/>
    <col min="15085" max="15085" width="0" style="18" hidden="1" customWidth="1"/>
    <col min="15086" max="15086" width="21.7109375" style="18" customWidth="1"/>
    <col min="15087" max="15087" width="48.140625" style="18" customWidth="1"/>
    <col min="15088" max="15088" width="29.7109375" style="18" customWidth="1"/>
    <col min="15089" max="15089" width="11.42578125" style="18" customWidth="1"/>
    <col min="15090" max="15090" width="7.5703125" style="18" customWidth="1"/>
    <col min="15091" max="15091" width="11.7109375" style="18" customWidth="1"/>
    <col min="15092" max="15092" width="7.140625" style="18" customWidth="1"/>
    <col min="15093" max="15093" width="0" style="18" hidden="1" customWidth="1"/>
    <col min="15094" max="15095" width="19.140625" style="18" customWidth="1"/>
    <col min="15096" max="15096" width="20.42578125" style="18" customWidth="1"/>
    <col min="15097" max="15097" width="20.85546875" style="18" customWidth="1"/>
    <col min="15098" max="15099" width="22" style="18" customWidth="1"/>
    <col min="15100" max="15100" width="0" style="18" hidden="1" customWidth="1"/>
    <col min="15101" max="15101" width="27.28515625" style="18" customWidth="1"/>
    <col min="15102" max="15102" width="18.140625" style="18" bestFit="1" customWidth="1"/>
    <col min="15103" max="15103" width="11.42578125" style="18" bestFit="1" customWidth="1"/>
    <col min="15104" max="15104" width="11.5703125" style="18" bestFit="1" customWidth="1"/>
    <col min="15105" max="15340" width="9.140625" style="18"/>
    <col min="15341" max="15341" width="0" style="18" hidden="1" customWidth="1"/>
    <col min="15342" max="15342" width="21.7109375" style="18" customWidth="1"/>
    <col min="15343" max="15343" width="48.140625" style="18" customWidth="1"/>
    <col min="15344" max="15344" width="29.7109375" style="18" customWidth="1"/>
    <col min="15345" max="15345" width="11.42578125" style="18" customWidth="1"/>
    <col min="15346" max="15346" width="7.5703125" style="18" customWidth="1"/>
    <col min="15347" max="15347" width="11.7109375" style="18" customWidth="1"/>
    <col min="15348" max="15348" width="7.140625" style="18" customWidth="1"/>
    <col min="15349" max="15349" width="0" style="18" hidden="1" customWidth="1"/>
    <col min="15350" max="15351" width="19.140625" style="18" customWidth="1"/>
    <col min="15352" max="15352" width="20.42578125" style="18" customWidth="1"/>
    <col min="15353" max="15353" width="20.85546875" style="18" customWidth="1"/>
    <col min="15354" max="15355" width="22" style="18" customWidth="1"/>
    <col min="15356" max="15356" width="0" style="18" hidden="1" customWidth="1"/>
    <col min="15357" max="15357" width="27.28515625" style="18" customWidth="1"/>
    <col min="15358" max="15358" width="18.140625" style="18" bestFit="1" customWidth="1"/>
    <col min="15359" max="15359" width="11.42578125" style="18" bestFit="1" customWidth="1"/>
    <col min="15360" max="15360" width="11.5703125" style="18" bestFit="1" customWidth="1"/>
    <col min="15361" max="15596" width="9.140625" style="18"/>
    <col min="15597" max="15597" width="0" style="18" hidden="1" customWidth="1"/>
    <col min="15598" max="15598" width="21.7109375" style="18" customWidth="1"/>
    <col min="15599" max="15599" width="48.140625" style="18" customWidth="1"/>
    <col min="15600" max="15600" width="29.7109375" style="18" customWidth="1"/>
    <col min="15601" max="15601" width="11.42578125" style="18" customWidth="1"/>
    <col min="15602" max="15602" width="7.5703125" style="18" customWidth="1"/>
    <col min="15603" max="15603" width="11.7109375" style="18" customWidth="1"/>
    <col min="15604" max="15604" width="7.140625" style="18" customWidth="1"/>
    <col min="15605" max="15605" width="0" style="18" hidden="1" customWidth="1"/>
    <col min="15606" max="15607" width="19.140625" style="18" customWidth="1"/>
    <col min="15608" max="15608" width="20.42578125" style="18" customWidth="1"/>
    <col min="15609" max="15609" width="20.85546875" style="18" customWidth="1"/>
    <col min="15610" max="15611" width="22" style="18" customWidth="1"/>
    <col min="15612" max="15612" width="0" style="18" hidden="1" customWidth="1"/>
    <col min="15613" max="15613" width="27.28515625" style="18" customWidth="1"/>
    <col min="15614" max="15614" width="18.140625" style="18" bestFit="1" customWidth="1"/>
    <col min="15615" max="15615" width="11.42578125" style="18" bestFit="1" customWidth="1"/>
    <col min="15616" max="15616" width="11.5703125" style="18" bestFit="1" customWidth="1"/>
    <col min="15617" max="15852" width="9.140625" style="18"/>
    <col min="15853" max="15853" width="0" style="18" hidden="1" customWidth="1"/>
    <col min="15854" max="15854" width="21.7109375" style="18" customWidth="1"/>
    <col min="15855" max="15855" width="48.140625" style="18" customWidth="1"/>
    <col min="15856" max="15856" width="29.7109375" style="18" customWidth="1"/>
    <col min="15857" max="15857" width="11.42578125" style="18" customWidth="1"/>
    <col min="15858" max="15858" width="7.5703125" style="18" customWidth="1"/>
    <col min="15859" max="15859" width="11.7109375" style="18" customWidth="1"/>
    <col min="15860" max="15860" width="7.140625" style="18" customWidth="1"/>
    <col min="15861" max="15861" width="0" style="18" hidden="1" customWidth="1"/>
    <col min="15862" max="15863" width="19.140625" style="18" customWidth="1"/>
    <col min="15864" max="15864" width="20.42578125" style="18" customWidth="1"/>
    <col min="15865" max="15865" width="20.85546875" style="18" customWidth="1"/>
    <col min="15866" max="15867" width="22" style="18" customWidth="1"/>
    <col min="15868" max="15868" width="0" style="18" hidden="1" customWidth="1"/>
    <col min="15869" max="15869" width="27.28515625" style="18" customWidth="1"/>
    <col min="15870" max="15870" width="18.140625" style="18" bestFit="1" customWidth="1"/>
    <col min="15871" max="15871" width="11.42578125" style="18" bestFit="1" customWidth="1"/>
    <col min="15872" max="15872" width="11.5703125" style="18" bestFit="1" customWidth="1"/>
    <col min="15873" max="16108" width="9.140625" style="18"/>
    <col min="16109" max="16109" width="0" style="18" hidden="1" customWidth="1"/>
    <col min="16110" max="16110" width="21.7109375" style="18" customWidth="1"/>
    <col min="16111" max="16111" width="48.140625" style="18" customWidth="1"/>
    <col min="16112" max="16112" width="29.7109375" style="18" customWidth="1"/>
    <col min="16113" max="16113" width="11.42578125" style="18" customWidth="1"/>
    <col min="16114" max="16114" width="7.5703125" style="18" customWidth="1"/>
    <col min="16115" max="16115" width="11.7109375" style="18" customWidth="1"/>
    <col min="16116" max="16116" width="7.140625" style="18" customWidth="1"/>
    <col min="16117" max="16117" width="0" style="18" hidden="1" customWidth="1"/>
    <col min="16118" max="16119" width="19.140625" style="18" customWidth="1"/>
    <col min="16120" max="16120" width="20.42578125" style="18" customWidth="1"/>
    <col min="16121" max="16121" width="20.85546875" style="18" customWidth="1"/>
    <col min="16122" max="16123" width="22" style="18" customWidth="1"/>
    <col min="16124" max="16124" width="0" style="18" hidden="1" customWidth="1"/>
    <col min="16125" max="16125" width="27.28515625" style="18" customWidth="1"/>
    <col min="16126" max="16126" width="18.140625" style="18" bestFit="1" customWidth="1"/>
    <col min="16127" max="16127" width="11.42578125" style="18" bestFit="1" customWidth="1"/>
    <col min="16128" max="16128" width="11.5703125" style="18" bestFit="1" customWidth="1"/>
    <col min="16129" max="16384" width="9.140625" style="18"/>
  </cols>
  <sheetData>
    <row r="1" spans="1:18" s="15" customFormat="1" x14ac:dyDescent="0.3">
      <c r="A1" s="14"/>
      <c r="B1" s="73"/>
      <c r="C1" s="73"/>
      <c r="D1" s="74"/>
      <c r="E1" s="75"/>
      <c r="F1" s="75"/>
      <c r="G1" s="75"/>
      <c r="H1" s="75"/>
      <c r="I1" s="75"/>
      <c r="J1" s="73"/>
      <c r="K1" s="73"/>
    </row>
    <row r="2" spans="1:18" s="15" customFormat="1" x14ac:dyDescent="0.3">
      <c r="A2" s="14"/>
      <c r="B2" s="73"/>
      <c r="C2" s="73"/>
      <c r="D2" s="73"/>
      <c r="E2" s="76"/>
      <c r="F2" s="76"/>
      <c r="G2" s="76"/>
      <c r="H2" s="77"/>
      <c r="I2" s="75"/>
      <c r="J2" s="73"/>
      <c r="K2" s="73"/>
    </row>
    <row r="3" spans="1:18" s="15" customFormat="1" ht="11.25" customHeight="1" x14ac:dyDescent="0.3">
      <c r="A3" s="14"/>
      <c r="B3" s="73"/>
      <c r="C3" s="73"/>
      <c r="D3" s="73"/>
      <c r="E3" s="75"/>
      <c r="F3" s="75"/>
      <c r="G3" s="75"/>
      <c r="H3" s="75"/>
      <c r="I3" s="75"/>
      <c r="J3" s="73"/>
      <c r="K3" s="73"/>
    </row>
    <row r="4" spans="1:18" s="14" customFormat="1" ht="47.25" customHeight="1" x14ac:dyDescent="0.3">
      <c r="B4" s="220" t="s">
        <v>270</v>
      </c>
      <c r="C4" s="220"/>
      <c r="D4" s="220"/>
      <c r="E4" s="220"/>
      <c r="F4" s="220"/>
      <c r="G4" s="220"/>
      <c r="H4" s="220"/>
      <c r="I4" s="221"/>
      <c r="J4" s="221"/>
      <c r="K4" s="221"/>
      <c r="L4" s="221"/>
      <c r="M4" s="221"/>
      <c r="N4" s="221"/>
      <c r="O4" s="221"/>
    </row>
    <row r="5" spans="1:18" s="14" customFormat="1" ht="40.5" customHeight="1" x14ac:dyDescent="0.3">
      <c r="B5" s="231" t="s">
        <v>2</v>
      </c>
      <c r="C5" s="212" t="s">
        <v>12</v>
      </c>
      <c r="D5" s="223" t="s">
        <v>19</v>
      </c>
      <c r="E5" s="225" t="s">
        <v>131</v>
      </c>
      <c r="F5" s="226"/>
      <c r="G5" s="226"/>
      <c r="H5" s="227"/>
      <c r="I5" s="228" t="s">
        <v>18</v>
      </c>
      <c r="J5" s="229"/>
      <c r="K5" s="229"/>
      <c r="L5" s="229"/>
      <c r="M5" s="229"/>
      <c r="N5" s="229"/>
      <c r="O5" s="229"/>
      <c r="P5" s="229"/>
      <c r="Q5" s="230"/>
    </row>
    <row r="6" spans="1:18" s="14" customFormat="1" ht="54.75" customHeight="1" x14ac:dyDescent="0.3">
      <c r="B6" s="232"/>
      <c r="C6" s="216"/>
      <c r="D6" s="224"/>
      <c r="E6" s="139" t="s">
        <v>132</v>
      </c>
      <c r="F6" s="140" t="s">
        <v>133</v>
      </c>
      <c r="G6" s="132" t="s">
        <v>134</v>
      </c>
      <c r="H6" s="139" t="s">
        <v>135</v>
      </c>
      <c r="I6" s="178">
        <v>2014</v>
      </c>
      <c r="J6" s="178">
        <v>2021</v>
      </c>
      <c r="K6" s="179">
        <v>20222</v>
      </c>
      <c r="L6" s="180">
        <v>2023</v>
      </c>
      <c r="M6" s="177">
        <v>2024</v>
      </c>
      <c r="N6" s="177">
        <v>2025</v>
      </c>
      <c r="O6" s="177">
        <v>2026</v>
      </c>
      <c r="P6" s="190">
        <v>2027</v>
      </c>
      <c r="Q6" s="191">
        <v>2028</v>
      </c>
      <c r="R6" s="32"/>
    </row>
    <row r="7" spans="1:18" s="14" customFormat="1" x14ac:dyDescent="0.3">
      <c r="B7" s="104">
        <v>1</v>
      </c>
      <c r="C7" s="104">
        <v>2</v>
      </c>
      <c r="D7" s="105">
        <v>3</v>
      </c>
      <c r="E7" s="102">
        <v>4</v>
      </c>
      <c r="F7" s="103" t="s">
        <v>110</v>
      </c>
      <c r="G7" s="100" t="s">
        <v>136</v>
      </c>
      <c r="H7" s="102">
        <v>7</v>
      </c>
      <c r="I7" s="106">
        <v>4</v>
      </c>
      <c r="J7" s="106">
        <v>8</v>
      </c>
      <c r="K7" s="106">
        <v>9</v>
      </c>
      <c r="L7" s="106">
        <v>10</v>
      </c>
      <c r="M7" s="104">
        <v>11</v>
      </c>
      <c r="N7" s="176">
        <v>12</v>
      </c>
      <c r="O7" s="176">
        <v>13</v>
      </c>
      <c r="P7" s="181">
        <v>14</v>
      </c>
      <c r="Q7" s="176">
        <v>15</v>
      </c>
      <c r="R7" s="32"/>
    </row>
    <row r="8" spans="1:18" s="14" customFormat="1" x14ac:dyDescent="0.3">
      <c r="B8" s="216" t="s">
        <v>13</v>
      </c>
      <c r="C8" s="216" t="s">
        <v>277</v>
      </c>
      <c r="D8" s="107" t="s">
        <v>15</v>
      </c>
      <c r="E8" s="91"/>
      <c r="F8" s="92"/>
      <c r="G8" s="93"/>
      <c r="H8" s="91"/>
      <c r="I8" s="108" t="e">
        <f>SUM(I13+I41+I60+I85+I101+I114)</f>
        <v>#REF!</v>
      </c>
      <c r="J8" s="109">
        <f t="shared" ref="J8:Q8" si="0">SUM(J13+J41+J60+J85+J101+J114+J121)</f>
        <v>12082.4</v>
      </c>
      <c r="K8" s="109">
        <f t="shared" si="0"/>
        <v>11037</v>
      </c>
      <c r="L8" s="109">
        <f t="shared" si="0"/>
        <v>10798.9</v>
      </c>
      <c r="M8" s="109">
        <f t="shared" si="0"/>
        <v>11415</v>
      </c>
      <c r="N8" s="109">
        <f t="shared" si="0"/>
        <v>11411</v>
      </c>
      <c r="O8" s="109">
        <f t="shared" si="0"/>
        <v>11453</v>
      </c>
      <c r="P8" s="109">
        <f t="shared" si="0"/>
        <v>11483</v>
      </c>
      <c r="Q8" s="109">
        <f t="shared" si="0"/>
        <v>11491</v>
      </c>
      <c r="R8" s="32"/>
    </row>
    <row r="9" spans="1:18" s="14" customFormat="1" x14ac:dyDescent="0.3">
      <c r="B9" s="216"/>
      <c r="C9" s="216"/>
      <c r="D9" s="107" t="s">
        <v>16</v>
      </c>
      <c r="E9" s="94"/>
      <c r="F9" s="95"/>
      <c r="G9" s="96"/>
      <c r="H9" s="94"/>
      <c r="I9" s="109"/>
      <c r="J9" s="109"/>
      <c r="K9" s="109"/>
      <c r="L9" s="109"/>
      <c r="M9" s="110"/>
      <c r="N9" s="160"/>
      <c r="O9" s="160"/>
      <c r="P9" s="181"/>
      <c r="Q9" s="160"/>
      <c r="R9" s="32"/>
    </row>
    <row r="10" spans="1:18" s="14" customFormat="1" ht="60" x14ac:dyDescent="0.3">
      <c r="B10" s="216"/>
      <c r="C10" s="216"/>
      <c r="D10" s="107" t="s">
        <v>67</v>
      </c>
      <c r="E10" s="94"/>
      <c r="F10" s="95"/>
      <c r="G10" s="96"/>
      <c r="H10" s="94"/>
      <c r="I10" s="109"/>
      <c r="J10" s="109"/>
      <c r="K10" s="109"/>
      <c r="L10" s="109"/>
      <c r="M10" s="110"/>
      <c r="N10" s="160"/>
      <c r="O10" s="160"/>
      <c r="P10" s="181"/>
      <c r="Q10" s="160"/>
      <c r="R10" s="32"/>
    </row>
    <row r="11" spans="1:18" s="17" customFormat="1" ht="30" x14ac:dyDescent="0.3">
      <c r="A11" s="16"/>
      <c r="B11" s="216"/>
      <c r="C11" s="216"/>
      <c r="D11" s="107" t="s">
        <v>64</v>
      </c>
      <c r="E11" s="94"/>
      <c r="F11" s="95"/>
      <c r="G11" s="96"/>
      <c r="H11" s="94"/>
      <c r="I11" s="109"/>
      <c r="J11" s="109"/>
      <c r="K11" s="109"/>
      <c r="L11" s="109"/>
      <c r="M11" s="110"/>
      <c r="N11" s="160"/>
      <c r="O11" s="160"/>
      <c r="P11" s="181"/>
      <c r="Q11" s="160"/>
      <c r="R11" s="33"/>
    </row>
    <row r="12" spans="1:18" s="14" customFormat="1" ht="30" x14ac:dyDescent="0.3">
      <c r="B12" s="216"/>
      <c r="C12" s="216"/>
      <c r="D12" s="107" t="s">
        <v>65</v>
      </c>
      <c r="E12" s="91"/>
      <c r="F12" s="92"/>
      <c r="G12" s="93"/>
      <c r="H12" s="91"/>
      <c r="I12" s="109"/>
      <c r="J12" s="109"/>
      <c r="K12" s="109"/>
      <c r="L12" s="109"/>
      <c r="M12" s="110"/>
      <c r="N12" s="160"/>
      <c r="O12" s="160"/>
      <c r="P12" s="181"/>
      <c r="Q12" s="160"/>
      <c r="R12" s="32"/>
    </row>
    <row r="13" spans="1:18" s="14" customFormat="1" x14ac:dyDescent="0.3">
      <c r="B13" s="216" t="s">
        <v>10</v>
      </c>
      <c r="C13" s="210" t="s">
        <v>66</v>
      </c>
      <c r="D13" s="130" t="s">
        <v>15</v>
      </c>
      <c r="E13" s="91"/>
      <c r="F13" s="92"/>
      <c r="G13" s="93"/>
      <c r="H13" s="91"/>
      <c r="I13" s="109" t="e">
        <f>SUM(#REF!+#REF!+#REF!+#REF!+I36+#REF!+#REF!)</f>
        <v>#REF!</v>
      </c>
      <c r="J13" s="109">
        <f t="shared" ref="J13:Q13" si="1">SUM(J17+J22+J26+J32+J36)</f>
        <v>401.8</v>
      </c>
      <c r="K13" s="109">
        <f t="shared" si="1"/>
        <v>421</v>
      </c>
      <c r="L13" s="109">
        <f t="shared" si="1"/>
        <v>376</v>
      </c>
      <c r="M13" s="109">
        <f t="shared" si="1"/>
        <v>355</v>
      </c>
      <c r="N13" s="109">
        <f t="shared" si="1"/>
        <v>345</v>
      </c>
      <c r="O13" s="109">
        <f t="shared" si="1"/>
        <v>345</v>
      </c>
      <c r="P13" s="109">
        <f t="shared" si="1"/>
        <v>345</v>
      </c>
      <c r="Q13" s="109">
        <f t="shared" si="1"/>
        <v>345</v>
      </c>
      <c r="R13" s="32"/>
    </row>
    <row r="14" spans="1:18" s="14" customFormat="1" x14ac:dyDescent="0.3">
      <c r="B14" s="216"/>
      <c r="C14" s="211"/>
      <c r="D14" s="107" t="s">
        <v>174</v>
      </c>
      <c r="E14" s="94"/>
      <c r="F14" s="95"/>
      <c r="G14" s="96"/>
      <c r="H14" s="94"/>
      <c r="I14" s="109"/>
      <c r="J14" s="109"/>
      <c r="K14" s="109"/>
      <c r="L14" s="109"/>
      <c r="M14" s="110"/>
      <c r="N14" s="160"/>
      <c r="O14" s="160"/>
      <c r="P14" s="181"/>
      <c r="Q14" s="160"/>
      <c r="R14" s="32"/>
    </row>
    <row r="15" spans="1:18" s="14" customFormat="1" ht="30" x14ac:dyDescent="0.3">
      <c r="B15" s="216"/>
      <c r="C15" s="211"/>
      <c r="D15" s="107" t="s">
        <v>69</v>
      </c>
      <c r="E15" s="94">
        <v>971</v>
      </c>
      <c r="F15" s="95"/>
      <c r="G15" s="96"/>
      <c r="H15" s="94"/>
      <c r="I15" s="109"/>
      <c r="J15" s="109"/>
      <c r="K15" s="109"/>
      <c r="L15" s="109"/>
      <c r="M15" s="110"/>
      <c r="N15" s="160"/>
      <c r="O15" s="160"/>
      <c r="P15" s="181"/>
      <c r="Q15" s="160"/>
      <c r="R15" s="32"/>
    </row>
    <row r="16" spans="1:18" s="14" customFormat="1" ht="45" x14ac:dyDescent="0.3">
      <c r="B16" s="216"/>
      <c r="C16" s="212"/>
      <c r="D16" s="107" t="s">
        <v>176</v>
      </c>
      <c r="E16" s="94">
        <v>914</v>
      </c>
      <c r="F16" s="137"/>
      <c r="G16" s="137"/>
      <c r="H16" s="137"/>
      <c r="I16" s="138"/>
      <c r="J16" s="138"/>
      <c r="K16" s="109"/>
      <c r="L16" s="109"/>
      <c r="M16" s="110"/>
      <c r="N16" s="160"/>
      <c r="O16" s="160"/>
      <c r="P16" s="181"/>
      <c r="Q16" s="160"/>
      <c r="R16" s="32"/>
    </row>
    <row r="17" spans="2:18" s="14" customFormat="1" ht="18.75" customHeight="1" x14ac:dyDescent="0.3">
      <c r="B17" s="207" t="s">
        <v>112</v>
      </c>
      <c r="C17" s="207" t="s">
        <v>111</v>
      </c>
      <c r="D17" s="107" t="s">
        <v>15</v>
      </c>
      <c r="E17" s="91"/>
      <c r="F17" s="92"/>
      <c r="G17" s="93"/>
      <c r="H17" s="91"/>
      <c r="I17" s="111"/>
      <c r="J17" s="111">
        <f t="shared" ref="J17:K17" si="2">J19+J20+J21</f>
        <v>286.8</v>
      </c>
      <c r="K17" s="111">
        <f t="shared" si="2"/>
        <v>260</v>
      </c>
      <c r="L17" s="111">
        <f>L19+L20+L21</f>
        <v>260</v>
      </c>
      <c r="M17" s="111">
        <f>M19+M20+M21</f>
        <v>120</v>
      </c>
      <c r="N17" s="111">
        <f t="shared" ref="N17:P17" si="3">N19+N20+N21</f>
        <v>110</v>
      </c>
      <c r="O17" s="111">
        <f t="shared" si="3"/>
        <v>110</v>
      </c>
      <c r="P17" s="111">
        <f t="shared" si="3"/>
        <v>110</v>
      </c>
      <c r="Q17" s="111">
        <f>Q19+Q20+Q21</f>
        <v>110</v>
      </c>
      <c r="R17" s="32"/>
    </row>
    <row r="18" spans="2:18" s="14" customFormat="1" x14ac:dyDescent="0.3">
      <c r="B18" s="208"/>
      <c r="C18" s="208"/>
      <c r="D18" s="107" t="s">
        <v>174</v>
      </c>
      <c r="E18" s="94"/>
      <c r="F18" s="95"/>
      <c r="G18" s="96"/>
      <c r="H18" s="94"/>
      <c r="I18" s="111"/>
      <c r="J18" s="111"/>
      <c r="K18" s="111"/>
      <c r="L18" s="111"/>
      <c r="M18" s="110"/>
      <c r="N18" s="160"/>
      <c r="O18" s="160"/>
      <c r="P18" s="181"/>
      <c r="Q18" s="160"/>
      <c r="R18" s="32"/>
    </row>
    <row r="19" spans="2:18" s="14" customFormat="1" ht="32.25" customHeight="1" x14ac:dyDescent="0.3">
      <c r="B19" s="208"/>
      <c r="C19" s="208"/>
      <c r="D19" s="107" t="s">
        <v>69</v>
      </c>
      <c r="E19" s="94">
        <v>971</v>
      </c>
      <c r="F19" s="95" t="s">
        <v>179</v>
      </c>
      <c r="G19" s="96" t="s">
        <v>138</v>
      </c>
      <c r="H19" s="94">
        <v>200</v>
      </c>
      <c r="I19" s="111"/>
      <c r="J19" s="111">
        <v>10</v>
      </c>
      <c r="K19" s="111">
        <v>10</v>
      </c>
      <c r="L19" s="111">
        <v>10</v>
      </c>
      <c r="M19" s="110">
        <v>10</v>
      </c>
      <c r="N19" s="110">
        <v>0</v>
      </c>
      <c r="O19" s="110">
        <v>0</v>
      </c>
      <c r="P19" s="183">
        <v>0</v>
      </c>
      <c r="Q19" s="110">
        <v>0</v>
      </c>
      <c r="R19" s="32"/>
    </row>
    <row r="20" spans="2:18" s="14" customFormat="1" ht="45" customHeight="1" x14ac:dyDescent="0.3">
      <c r="B20" s="208"/>
      <c r="C20" s="208"/>
      <c r="D20" s="204" t="s">
        <v>176</v>
      </c>
      <c r="E20" s="94">
        <v>914</v>
      </c>
      <c r="F20" s="95" t="s">
        <v>137</v>
      </c>
      <c r="G20" s="96" t="s">
        <v>138</v>
      </c>
      <c r="H20" s="94">
        <v>200</v>
      </c>
      <c r="I20" s="111"/>
      <c r="J20" s="111">
        <v>6.8</v>
      </c>
      <c r="K20" s="111">
        <v>50</v>
      </c>
      <c r="L20" s="111">
        <v>50</v>
      </c>
      <c r="M20" s="110">
        <v>50</v>
      </c>
      <c r="N20" s="110">
        <v>50</v>
      </c>
      <c r="O20" s="110">
        <v>50</v>
      </c>
      <c r="P20" s="183">
        <v>50</v>
      </c>
      <c r="Q20" s="110">
        <v>50</v>
      </c>
      <c r="R20" s="32"/>
    </row>
    <row r="21" spans="2:18" s="14" customFormat="1" x14ac:dyDescent="0.3">
      <c r="B21" s="209"/>
      <c r="C21" s="209"/>
      <c r="D21" s="205"/>
      <c r="E21" s="94">
        <v>914</v>
      </c>
      <c r="F21" s="95" t="s">
        <v>137</v>
      </c>
      <c r="G21" s="96" t="s">
        <v>267</v>
      </c>
      <c r="H21" s="94">
        <v>200</v>
      </c>
      <c r="I21" s="111"/>
      <c r="J21" s="111">
        <v>270</v>
      </c>
      <c r="K21" s="111">
        <v>200</v>
      </c>
      <c r="L21" s="111">
        <v>200</v>
      </c>
      <c r="M21" s="110">
        <v>60</v>
      </c>
      <c r="N21" s="110">
        <v>60</v>
      </c>
      <c r="O21" s="110">
        <v>60</v>
      </c>
      <c r="P21" s="183">
        <v>60</v>
      </c>
      <c r="Q21" s="110">
        <v>60</v>
      </c>
      <c r="R21" s="32"/>
    </row>
    <row r="22" spans="2:18" s="14" customFormat="1" x14ac:dyDescent="0.3">
      <c r="B22" s="222" t="s">
        <v>113</v>
      </c>
      <c r="C22" s="207" t="s">
        <v>114</v>
      </c>
      <c r="D22" s="107" t="s">
        <v>15</v>
      </c>
      <c r="E22" s="91"/>
      <c r="F22" s="92"/>
      <c r="G22" s="93"/>
      <c r="H22" s="91"/>
      <c r="I22" s="111"/>
      <c r="J22" s="111">
        <f>J24+J25</f>
        <v>20</v>
      </c>
      <c r="K22" s="111">
        <f t="shared" ref="K22:Q22" si="4">K24+K25</f>
        <v>10</v>
      </c>
      <c r="L22" s="111">
        <f t="shared" si="4"/>
        <v>10</v>
      </c>
      <c r="M22" s="111">
        <f t="shared" si="4"/>
        <v>13</v>
      </c>
      <c r="N22" s="111">
        <f t="shared" si="4"/>
        <v>13</v>
      </c>
      <c r="O22" s="111">
        <f t="shared" si="4"/>
        <v>13</v>
      </c>
      <c r="P22" s="111">
        <f t="shared" si="4"/>
        <v>13</v>
      </c>
      <c r="Q22" s="111">
        <f t="shared" si="4"/>
        <v>13</v>
      </c>
      <c r="R22" s="32"/>
    </row>
    <row r="23" spans="2:18" s="14" customFormat="1" x14ac:dyDescent="0.3">
      <c r="B23" s="222"/>
      <c r="C23" s="208"/>
      <c r="D23" s="107" t="s">
        <v>174</v>
      </c>
      <c r="E23" s="94"/>
      <c r="F23" s="95"/>
      <c r="G23" s="96"/>
      <c r="H23" s="94"/>
      <c r="I23" s="111"/>
      <c r="J23" s="111"/>
      <c r="K23" s="111"/>
      <c r="L23" s="111"/>
      <c r="M23" s="110"/>
      <c r="N23" s="160"/>
      <c r="O23" s="160"/>
      <c r="P23" s="181"/>
      <c r="Q23" s="160"/>
      <c r="R23" s="32"/>
    </row>
    <row r="24" spans="2:18" s="14" customFormat="1" ht="45" x14ac:dyDescent="0.3">
      <c r="B24" s="222"/>
      <c r="C24" s="208"/>
      <c r="D24" s="107" t="s">
        <v>176</v>
      </c>
      <c r="E24" s="94">
        <v>914</v>
      </c>
      <c r="F24" s="95" t="s">
        <v>179</v>
      </c>
      <c r="G24" s="96" t="s">
        <v>140</v>
      </c>
      <c r="H24" s="95" t="s">
        <v>139</v>
      </c>
      <c r="I24" s="111"/>
      <c r="J24" s="111">
        <v>10</v>
      </c>
      <c r="K24" s="111">
        <v>5</v>
      </c>
      <c r="L24" s="111">
        <v>5</v>
      </c>
      <c r="M24" s="110">
        <v>3</v>
      </c>
      <c r="N24" s="104">
        <v>3</v>
      </c>
      <c r="O24" s="104">
        <v>3</v>
      </c>
      <c r="P24" s="181">
        <v>3</v>
      </c>
      <c r="Q24" s="104">
        <v>3</v>
      </c>
      <c r="R24" s="32"/>
    </row>
    <row r="25" spans="2:18" s="14" customFormat="1" ht="25.5" customHeight="1" x14ac:dyDescent="0.3">
      <c r="B25" s="222"/>
      <c r="C25" s="209"/>
      <c r="D25" s="107" t="s">
        <v>69</v>
      </c>
      <c r="E25" s="94">
        <v>971</v>
      </c>
      <c r="F25" s="95" t="s">
        <v>179</v>
      </c>
      <c r="G25" s="96" t="s">
        <v>140</v>
      </c>
      <c r="H25" s="94">
        <v>200</v>
      </c>
      <c r="I25" s="111"/>
      <c r="J25" s="111">
        <v>10</v>
      </c>
      <c r="K25" s="111">
        <v>5</v>
      </c>
      <c r="L25" s="111">
        <v>5</v>
      </c>
      <c r="M25" s="110">
        <v>10</v>
      </c>
      <c r="N25" s="104">
        <v>10</v>
      </c>
      <c r="O25" s="104">
        <v>10</v>
      </c>
      <c r="P25" s="181">
        <v>10</v>
      </c>
      <c r="Q25" s="104">
        <v>10</v>
      </c>
      <c r="R25" s="32"/>
    </row>
    <row r="26" spans="2:18" s="14" customFormat="1" x14ac:dyDescent="0.3">
      <c r="B26" s="222" t="s">
        <v>42</v>
      </c>
      <c r="C26" s="207" t="s">
        <v>115</v>
      </c>
      <c r="D26" s="107" t="s">
        <v>15</v>
      </c>
      <c r="E26" s="94"/>
      <c r="F26" s="95"/>
      <c r="G26" s="96"/>
      <c r="H26" s="94"/>
      <c r="I26" s="111"/>
      <c r="J26" s="111">
        <f>J28+J29+J30+J31</f>
        <v>63</v>
      </c>
      <c r="K26" s="111">
        <f t="shared" ref="K26:Q26" si="5">K28+K29+K30+K31</f>
        <v>119</v>
      </c>
      <c r="L26" s="111">
        <f t="shared" si="5"/>
        <v>74</v>
      </c>
      <c r="M26" s="111">
        <f t="shared" si="5"/>
        <v>216</v>
      </c>
      <c r="N26" s="111">
        <f t="shared" si="5"/>
        <v>216</v>
      </c>
      <c r="O26" s="111">
        <f t="shared" si="5"/>
        <v>216</v>
      </c>
      <c r="P26" s="111">
        <f t="shared" si="5"/>
        <v>216</v>
      </c>
      <c r="Q26" s="111">
        <f t="shared" si="5"/>
        <v>216</v>
      </c>
      <c r="R26" s="32"/>
    </row>
    <row r="27" spans="2:18" s="14" customFormat="1" x14ac:dyDescent="0.3">
      <c r="B27" s="222"/>
      <c r="C27" s="208"/>
      <c r="D27" s="107" t="s">
        <v>174</v>
      </c>
      <c r="E27" s="97"/>
      <c r="F27" s="96"/>
      <c r="G27" s="96"/>
      <c r="H27" s="97"/>
      <c r="I27" s="111"/>
      <c r="J27" s="111"/>
      <c r="K27" s="111"/>
      <c r="L27" s="111"/>
      <c r="M27" s="110"/>
      <c r="N27" s="160"/>
      <c r="O27" s="160"/>
      <c r="P27" s="181"/>
      <c r="Q27" s="160"/>
      <c r="R27" s="32"/>
    </row>
    <row r="28" spans="2:18" s="14" customFormat="1" ht="18.75" customHeight="1" x14ac:dyDescent="0.3">
      <c r="B28" s="222"/>
      <c r="C28" s="208"/>
      <c r="D28" s="204" t="s">
        <v>176</v>
      </c>
      <c r="E28" s="97">
        <v>914</v>
      </c>
      <c r="F28" s="96" t="s">
        <v>137</v>
      </c>
      <c r="G28" s="96" t="s">
        <v>244</v>
      </c>
      <c r="H28" s="97">
        <v>200</v>
      </c>
      <c r="I28" s="111"/>
      <c r="J28" s="111">
        <v>3</v>
      </c>
      <c r="K28" s="111">
        <v>1</v>
      </c>
      <c r="L28" s="111">
        <v>1</v>
      </c>
      <c r="M28" s="110">
        <v>1</v>
      </c>
      <c r="N28" s="110">
        <v>1</v>
      </c>
      <c r="O28" s="110">
        <v>1</v>
      </c>
      <c r="P28" s="183">
        <v>1</v>
      </c>
      <c r="Q28" s="175">
        <v>1</v>
      </c>
      <c r="R28" s="32"/>
    </row>
    <row r="29" spans="2:18" s="14" customFormat="1" x14ac:dyDescent="0.3">
      <c r="B29" s="222"/>
      <c r="C29" s="208"/>
      <c r="D29" s="206"/>
      <c r="E29" s="97">
        <v>914</v>
      </c>
      <c r="F29" s="96" t="s">
        <v>137</v>
      </c>
      <c r="G29" s="96" t="s">
        <v>141</v>
      </c>
      <c r="H29" s="97">
        <v>200</v>
      </c>
      <c r="I29" s="111"/>
      <c r="J29" s="111">
        <v>10</v>
      </c>
      <c r="K29" s="111">
        <v>63</v>
      </c>
      <c r="L29" s="111">
        <v>63</v>
      </c>
      <c r="M29" s="110">
        <v>5</v>
      </c>
      <c r="N29" s="110">
        <v>5</v>
      </c>
      <c r="O29" s="110">
        <v>5</v>
      </c>
      <c r="P29" s="183">
        <v>5</v>
      </c>
      <c r="Q29" s="175">
        <v>5</v>
      </c>
      <c r="R29" s="32"/>
    </row>
    <row r="30" spans="2:18" s="14" customFormat="1" x14ac:dyDescent="0.3">
      <c r="B30" s="222"/>
      <c r="C30" s="208"/>
      <c r="D30" s="205"/>
      <c r="E30" s="97">
        <v>914</v>
      </c>
      <c r="F30" s="96" t="s">
        <v>137</v>
      </c>
      <c r="G30" s="96" t="s">
        <v>264</v>
      </c>
      <c r="H30" s="97">
        <v>200</v>
      </c>
      <c r="I30" s="111"/>
      <c r="J30" s="111">
        <v>0</v>
      </c>
      <c r="K30" s="111">
        <v>0</v>
      </c>
      <c r="L30" s="111">
        <v>0</v>
      </c>
      <c r="M30" s="110">
        <v>10</v>
      </c>
      <c r="N30" s="110">
        <v>10</v>
      </c>
      <c r="O30" s="110">
        <v>10</v>
      </c>
      <c r="P30" s="183">
        <v>10</v>
      </c>
      <c r="Q30" s="175">
        <v>10</v>
      </c>
      <c r="R30" s="32"/>
    </row>
    <row r="31" spans="2:18" s="14" customFormat="1" ht="30" x14ac:dyDescent="0.3">
      <c r="B31" s="222"/>
      <c r="C31" s="209"/>
      <c r="D31" s="107" t="s">
        <v>69</v>
      </c>
      <c r="E31" s="97">
        <v>971</v>
      </c>
      <c r="F31" s="96" t="s">
        <v>137</v>
      </c>
      <c r="G31" s="96" t="s">
        <v>141</v>
      </c>
      <c r="H31" s="97">
        <v>200</v>
      </c>
      <c r="I31" s="111"/>
      <c r="J31" s="111">
        <v>50</v>
      </c>
      <c r="K31" s="111">
        <v>55</v>
      </c>
      <c r="L31" s="111">
        <v>10</v>
      </c>
      <c r="M31" s="110">
        <v>200</v>
      </c>
      <c r="N31" s="110">
        <v>200</v>
      </c>
      <c r="O31" s="110">
        <v>200</v>
      </c>
      <c r="P31" s="183">
        <v>200</v>
      </c>
      <c r="Q31" s="110">
        <v>200</v>
      </c>
      <c r="R31" s="32"/>
    </row>
    <row r="32" spans="2:18" s="14" customFormat="1" x14ac:dyDescent="0.3">
      <c r="B32" s="222" t="s">
        <v>43</v>
      </c>
      <c r="C32" s="207" t="s">
        <v>116</v>
      </c>
      <c r="D32" s="107" t="s">
        <v>15</v>
      </c>
      <c r="E32" s="97"/>
      <c r="F32" s="96"/>
      <c r="G32" s="96"/>
      <c r="H32" s="97"/>
      <c r="I32" s="111"/>
      <c r="J32" s="111">
        <f>J34+J35</f>
        <v>2</v>
      </c>
      <c r="K32" s="111">
        <f t="shared" ref="K32:Q32" si="6">K34+K35</f>
        <v>2</v>
      </c>
      <c r="L32" s="111">
        <f t="shared" si="6"/>
        <v>2</v>
      </c>
      <c r="M32" s="111">
        <f t="shared" si="6"/>
        <v>2</v>
      </c>
      <c r="N32" s="111">
        <f t="shared" si="6"/>
        <v>2</v>
      </c>
      <c r="O32" s="111">
        <f t="shared" si="6"/>
        <v>2</v>
      </c>
      <c r="P32" s="111">
        <f t="shared" si="6"/>
        <v>2</v>
      </c>
      <c r="Q32" s="111">
        <f t="shared" si="6"/>
        <v>2</v>
      </c>
      <c r="R32" s="32"/>
    </row>
    <row r="33" spans="2:18" s="14" customFormat="1" x14ac:dyDescent="0.3">
      <c r="B33" s="222"/>
      <c r="C33" s="208"/>
      <c r="D33" s="107" t="s">
        <v>174</v>
      </c>
      <c r="E33" s="91"/>
      <c r="F33" s="92"/>
      <c r="G33" s="93"/>
      <c r="H33" s="91"/>
      <c r="I33" s="111"/>
      <c r="J33" s="111"/>
      <c r="K33" s="111"/>
      <c r="L33" s="111"/>
      <c r="M33" s="110"/>
      <c r="N33" s="160"/>
      <c r="O33" s="160"/>
      <c r="P33" s="181"/>
      <c r="Q33" s="160"/>
      <c r="R33" s="32"/>
    </row>
    <row r="34" spans="2:18" s="14" customFormat="1" ht="45" x14ac:dyDescent="0.3">
      <c r="B34" s="222"/>
      <c r="C34" s="208"/>
      <c r="D34" s="107" t="s">
        <v>176</v>
      </c>
      <c r="E34" s="94">
        <v>914</v>
      </c>
      <c r="F34" s="95" t="s">
        <v>179</v>
      </c>
      <c r="G34" s="96" t="s">
        <v>142</v>
      </c>
      <c r="H34" s="94">
        <v>200</v>
      </c>
      <c r="I34" s="111"/>
      <c r="J34" s="111">
        <v>0</v>
      </c>
      <c r="K34" s="111">
        <v>0</v>
      </c>
      <c r="L34" s="111">
        <v>0</v>
      </c>
      <c r="M34" s="110">
        <v>1</v>
      </c>
      <c r="N34" s="110">
        <v>1</v>
      </c>
      <c r="O34" s="110">
        <v>1</v>
      </c>
      <c r="P34" s="183">
        <v>1</v>
      </c>
      <c r="Q34" s="110">
        <v>1</v>
      </c>
      <c r="R34" s="32"/>
    </row>
    <row r="35" spans="2:18" s="14" customFormat="1" ht="27.75" customHeight="1" x14ac:dyDescent="0.3">
      <c r="B35" s="222"/>
      <c r="C35" s="209"/>
      <c r="D35" s="107" t="s">
        <v>69</v>
      </c>
      <c r="E35" s="99">
        <v>971</v>
      </c>
      <c r="F35" s="95" t="s">
        <v>180</v>
      </c>
      <c r="G35" s="96" t="s">
        <v>142</v>
      </c>
      <c r="H35" s="94">
        <v>200</v>
      </c>
      <c r="I35" s="111"/>
      <c r="J35" s="111">
        <v>2</v>
      </c>
      <c r="K35" s="111">
        <v>2</v>
      </c>
      <c r="L35" s="111">
        <v>2</v>
      </c>
      <c r="M35" s="110">
        <v>1</v>
      </c>
      <c r="N35" s="110">
        <v>1</v>
      </c>
      <c r="O35" s="110">
        <v>1</v>
      </c>
      <c r="P35" s="183">
        <v>1</v>
      </c>
      <c r="Q35" s="110">
        <v>1</v>
      </c>
      <c r="R35" s="32"/>
    </row>
    <row r="36" spans="2:18" s="14" customFormat="1" x14ac:dyDescent="0.3">
      <c r="B36" s="207" t="s">
        <v>70</v>
      </c>
      <c r="C36" s="207" t="s">
        <v>118</v>
      </c>
      <c r="D36" s="107" t="s">
        <v>15</v>
      </c>
      <c r="E36" s="99"/>
      <c r="F36" s="95"/>
      <c r="G36" s="96"/>
      <c r="H36" s="94"/>
      <c r="I36" s="111">
        <v>110</v>
      </c>
      <c r="J36" s="111">
        <f>J38+J39+J40</f>
        <v>30</v>
      </c>
      <c r="K36" s="111">
        <f t="shared" ref="K36:Q36" si="7">K38+K39+K40</f>
        <v>30</v>
      </c>
      <c r="L36" s="111">
        <f t="shared" si="7"/>
        <v>30</v>
      </c>
      <c r="M36" s="111">
        <f t="shared" si="7"/>
        <v>4</v>
      </c>
      <c r="N36" s="111">
        <f t="shared" si="7"/>
        <v>4</v>
      </c>
      <c r="O36" s="111">
        <f t="shared" si="7"/>
        <v>4</v>
      </c>
      <c r="P36" s="111">
        <f t="shared" si="7"/>
        <v>4</v>
      </c>
      <c r="Q36" s="111">
        <f t="shared" si="7"/>
        <v>4</v>
      </c>
      <c r="R36" s="32"/>
    </row>
    <row r="37" spans="2:18" s="14" customFormat="1" x14ac:dyDescent="0.3">
      <c r="B37" s="208"/>
      <c r="C37" s="208"/>
      <c r="D37" s="107" t="s">
        <v>174</v>
      </c>
      <c r="E37" s="99"/>
      <c r="F37" s="95"/>
      <c r="G37" s="100"/>
      <c r="H37" s="95"/>
      <c r="I37" s="111"/>
      <c r="J37" s="111"/>
      <c r="K37" s="111"/>
      <c r="L37" s="111"/>
      <c r="M37" s="110"/>
      <c r="N37" s="160"/>
      <c r="O37" s="160"/>
      <c r="P37" s="181"/>
      <c r="Q37" s="160"/>
      <c r="R37" s="32"/>
    </row>
    <row r="38" spans="2:18" s="14" customFormat="1" x14ac:dyDescent="0.3">
      <c r="B38" s="208"/>
      <c r="C38" s="208"/>
      <c r="D38" s="204" t="s">
        <v>176</v>
      </c>
      <c r="E38" s="99">
        <v>914</v>
      </c>
      <c r="F38" s="95" t="s">
        <v>179</v>
      </c>
      <c r="G38" s="100" t="s">
        <v>144</v>
      </c>
      <c r="H38" s="95" t="s">
        <v>139</v>
      </c>
      <c r="I38" s="111"/>
      <c r="J38" s="111">
        <v>0</v>
      </c>
      <c r="K38" s="111">
        <v>0</v>
      </c>
      <c r="L38" s="111">
        <v>0</v>
      </c>
      <c r="M38" s="110">
        <v>1</v>
      </c>
      <c r="N38" s="192">
        <v>1</v>
      </c>
      <c r="O38" s="192">
        <v>1</v>
      </c>
      <c r="P38" s="193">
        <v>1</v>
      </c>
      <c r="Q38" s="192">
        <v>1</v>
      </c>
      <c r="R38" s="32"/>
    </row>
    <row r="39" spans="2:18" s="14" customFormat="1" x14ac:dyDescent="0.3">
      <c r="B39" s="208"/>
      <c r="C39" s="208"/>
      <c r="D39" s="205"/>
      <c r="E39" s="94">
        <v>914</v>
      </c>
      <c r="F39" s="95" t="s">
        <v>137</v>
      </c>
      <c r="G39" s="96" t="s">
        <v>145</v>
      </c>
      <c r="H39" s="94">
        <v>200</v>
      </c>
      <c r="I39" s="111"/>
      <c r="J39" s="111">
        <v>0</v>
      </c>
      <c r="K39" s="111">
        <v>0</v>
      </c>
      <c r="L39" s="111">
        <v>0</v>
      </c>
      <c r="M39" s="110">
        <v>1</v>
      </c>
      <c r="N39" s="192">
        <v>1</v>
      </c>
      <c r="O39" s="192">
        <v>1</v>
      </c>
      <c r="P39" s="193">
        <v>1</v>
      </c>
      <c r="Q39" s="192">
        <v>1</v>
      </c>
      <c r="R39" s="32"/>
    </row>
    <row r="40" spans="2:18" s="14" customFormat="1" ht="27" customHeight="1" x14ac:dyDescent="0.3">
      <c r="B40" s="209"/>
      <c r="C40" s="209"/>
      <c r="D40" s="107" t="s">
        <v>69</v>
      </c>
      <c r="E40" s="94">
        <v>971</v>
      </c>
      <c r="F40" s="95" t="s">
        <v>137</v>
      </c>
      <c r="G40" s="96" t="s">
        <v>145</v>
      </c>
      <c r="H40" s="94">
        <v>200</v>
      </c>
      <c r="I40" s="111"/>
      <c r="J40" s="111">
        <v>30</v>
      </c>
      <c r="K40" s="111">
        <v>30</v>
      </c>
      <c r="L40" s="111">
        <v>30</v>
      </c>
      <c r="M40" s="110">
        <v>2</v>
      </c>
      <c r="N40" s="192">
        <v>2</v>
      </c>
      <c r="O40" s="192">
        <v>2</v>
      </c>
      <c r="P40" s="193">
        <v>2</v>
      </c>
      <c r="Q40" s="192">
        <v>2</v>
      </c>
      <c r="R40" s="32"/>
    </row>
    <row r="41" spans="2:18" s="14" customFormat="1" x14ac:dyDescent="0.3">
      <c r="B41" s="210" t="s">
        <v>11</v>
      </c>
      <c r="C41" s="210" t="s">
        <v>71</v>
      </c>
      <c r="D41" s="130" t="s">
        <v>15</v>
      </c>
      <c r="E41" s="98"/>
      <c r="F41" s="93"/>
      <c r="G41" s="93"/>
      <c r="H41" s="98"/>
      <c r="I41" s="109" t="e">
        <f>SUM(I45+#REF!+#REF!+#REF!+#REF!+#REF!+#REF!+#REF!)</f>
        <v>#REF!</v>
      </c>
      <c r="J41" s="109">
        <f t="shared" ref="J41:Q41" si="8">SUM(J45+J51+J54+J57)</f>
        <v>4574.3999999999996</v>
      </c>
      <c r="K41" s="109">
        <f t="shared" si="8"/>
        <v>4027.8</v>
      </c>
      <c r="L41" s="109">
        <f t="shared" si="8"/>
        <v>3673.8</v>
      </c>
      <c r="M41" s="109">
        <f t="shared" si="8"/>
        <v>3182</v>
      </c>
      <c r="N41" s="109">
        <f t="shared" si="8"/>
        <v>3182</v>
      </c>
      <c r="O41" s="109">
        <f t="shared" si="8"/>
        <v>3182</v>
      </c>
      <c r="P41" s="109">
        <f t="shared" si="8"/>
        <v>3202</v>
      </c>
      <c r="Q41" s="109">
        <f t="shared" si="8"/>
        <v>3202</v>
      </c>
      <c r="R41" s="185"/>
    </row>
    <row r="42" spans="2:18" s="14" customFormat="1" x14ac:dyDescent="0.3">
      <c r="B42" s="211"/>
      <c r="C42" s="211"/>
      <c r="D42" s="107" t="s">
        <v>175</v>
      </c>
      <c r="E42" s="97"/>
      <c r="F42" s="96"/>
      <c r="G42" s="96"/>
      <c r="H42" s="97"/>
      <c r="I42" s="111"/>
      <c r="J42" s="111"/>
      <c r="K42" s="111"/>
      <c r="L42" s="111"/>
      <c r="M42" s="110"/>
      <c r="N42" s="160"/>
      <c r="O42" s="160"/>
      <c r="P42" s="181"/>
      <c r="Q42" s="160"/>
      <c r="R42" s="32"/>
    </row>
    <row r="43" spans="2:18" s="14" customFormat="1" ht="45" x14ac:dyDescent="0.3">
      <c r="B43" s="211"/>
      <c r="C43" s="211"/>
      <c r="D43" s="107" t="s">
        <v>176</v>
      </c>
      <c r="E43" s="97"/>
      <c r="F43" s="96"/>
      <c r="G43" s="96"/>
      <c r="H43" s="97"/>
      <c r="I43" s="111"/>
      <c r="J43" s="111"/>
      <c r="K43" s="111"/>
      <c r="L43" s="111"/>
      <c r="M43" s="110"/>
      <c r="N43" s="160"/>
      <c r="O43" s="160"/>
      <c r="P43" s="181"/>
      <c r="Q43" s="160"/>
      <c r="R43" s="32"/>
    </row>
    <row r="44" spans="2:18" s="14" customFormat="1" ht="30" x14ac:dyDescent="0.3">
      <c r="B44" s="212"/>
      <c r="C44" s="212"/>
      <c r="D44" s="107" t="s">
        <v>72</v>
      </c>
      <c r="E44" s="97"/>
      <c r="F44" s="96"/>
      <c r="G44" s="96"/>
      <c r="H44" s="96"/>
      <c r="I44" s="111"/>
      <c r="J44" s="111"/>
      <c r="K44" s="111"/>
      <c r="L44" s="111"/>
      <c r="M44" s="110"/>
      <c r="N44" s="160"/>
      <c r="O44" s="160"/>
      <c r="P44" s="181"/>
      <c r="Q44" s="160"/>
      <c r="R44" s="32"/>
    </row>
    <row r="45" spans="2:18" s="14" customFormat="1" x14ac:dyDescent="0.3">
      <c r="B45" s="207" t="s">
        <v>40</v>
      </c>
      <c r="C45" s="207" t="s">
        <v>73</v>
      </c>
      <c r="D45" s="107" t="s">
        <v>15</v>
      </c>
      <c r="E45" s="97"/>
      <c r="F45" s="96"/>
      <c r="G45" s="96"/>
      <c r="H45" s="96"/>
      <c r="I45" s="111">
        <v>19</v>
      </c>
      <c r="J45" s="111">
        <f>J47+J49+J50</f>
        <v>4548.3999999999996</v>
      </c>
      <c r="K45" s="111">
        <f t="shared" ref="K45:Q45" si="9">K47+K49+K50+K48</f>
        <v>4010.8</v>
      </c>
      <c r="L45" s="111">
        <f t="shared" si="9"/>
        <v>3656.8</v>
      </c>
      <c r="M45" s="111">
        <f t="shared" si="9"/>
        <v>3121</v>
      </c>
      <c r="N45" s="111">
        <f t="shared" si="9"/>
        <v>3121</v>
      </c>
      <c r="O45" s="111">
        <f t="shared" si="9"/>
        <v>3121</v>
      </c>
      <c r="P45" s="111">
        <f t="shared" si="9"/>
        <v>3141</v>
      </c>
      <c r="Q45" s="111">
        <f t="shared" si="9"/>
        <v>3141</v>
      </c>
      <c r="R45" s="32"/>
    </row>
    <row r="46" spans="2:18" s="14" customFormat="1" x14ac:dyDescent="0.3">
      <c r="B46" s="208"/>
      <c r="C46" s="208"/>
      <c r="D46" s="107" t="s">
        <v>174</v>
      </c>
      <c r="E46" s="97"/>
      <c r="F46" s="96"/>
      <c r="G46" s="96"/>
      <c r="H46" s="97"/>
      <c r="I46" s="111"/>
      <c r="J46" s="111"/>
      <c r="K46" s="111"/>
      <c r="L46" s="111"/>
      <c r="M46" s="110"/>
      <c r="N46" s="160"/>
      <c r="O46" s="160"/>
      <c r="P46" s="181"/>
      <c r="Q46" s="160"/>
      <c r="R46" s="32"/>
    </row>
    <row r="47" spans="2:18" s="14" customFormat="1" x14ac:dyDescent="0.3">
      <c r="B47" s="208"/>
      <c r="C47" s="208"/>
      <c r="D47" s="204" t="s">
        <v>72</v>
      </c>
      <c r="E47" s="97">
        <v>970</v>
      </c>
      <c r="F47" s="96" t="s">
        <v>146</v>
      </c>
      <c r="G47" s="96" t="s">
        <v>147</v>
      </c>
      <c r="H47" s="97">
        <v>100</v>
      </c>
      <c r="I47" s="111"/>
      <c r="J47" s="111">
        <v>3187.7</v>
      </c>
      <c r="K47" s="111">
        <v>2725.8</v>
      </c>
      <c r="L47" s="111">
        <v>2829.4</v>
      </c>
      <c r="M47" s="110">
        <v>1600</v>
      </c>
      <c r="N47" s="192">
        <v>1600</v>
      </c>
      <c r="O47" s="192">
        <v>1600</v>
      </c>
      <c r="P47" s="193">
        <v>1620</v>
      </c>
      <c r="Q47" s="192">
        <v>1620</v>
      </c>
      <c r="R47" s="32"/>
    </row>
    <row r="48" spans="2:18" s="14" customFormat="1" x14ac:dyDescent="0.3">
      <c r="B48" s="208"/>
      <c r="C48" s="208"/>
      <c r="D48" s="206"/>
      <c r="E48" s="94">
        <v>970</v>
      </c>
      <c r="F48" s="95" t="s">
        <v>146</v>
      </c>
      <c r="G48" s="113" t="s">
        <v>236</v>
      </c>
      <c r="H48" s="94">
        <v>200</v>
      </c>
      <c r="I48" s="111"/>
      <c r="J48" s="111">
        <v>0</v>
      </c>
      <c r="K48" s="111">
        <v>0</v>
      </c>
      <c r="L48" s="111">
        <v>0</v>
      </c>
      <c r="M48" s="110">
        <v>1</v>
      </c>
      <c r="N48" s="192">
        <v>1</v>
      </c>
      <c r="O48" s="192">
        <v>1</v>
      </c>
      <c r="P48" s="193">
        <v>1</v>
      </c>
      <c r="Q48" s="110">
        <v>1</v>
      </c>
      <c r="R48" s="32"/>
    </row>
    <row r="49" spans="2:18" s="14" customFormat="1" x14ac:dyDescent="0.3">
      <c r="B49" s="208"/>
      <c r="C49" s="208"/>
      <c r="D49" s="206"/>
      <c r="E49" s="97">
        <v>970</v>
      </c>
      <c r="F49" s="96" t="s">
        <v>181</v>
      </c>
      <c r="G49" s="96" t="s">
        <v>147</v>
      </c>
      <c r="H49" s="97">
        <v>200</v>
      </c>
      <c r="I49" s="111"/>
      <c r="J49" s="111">
        <v>1325.7</v>
      </c>
      <c r="K49" s="111">
        <v>1250</v>
      </c>
      <c r="L49" s="111">
        <v>797.4</v>
      </c>
      <c r="M49" s="110">
        <v>1500</v>
      </c>
      <c r="N49" s="110">
        <v>1500</v>
      </c>
      <c r="O49" s="110">
        <v>1500</v>
      </c>
      <c r="P49" s="183">
        <v>1500</v>
      </c>
      <c r="Q49" s="183">
        <v>1500</v>
      </c>
      <c r="R49" s="32"/>
    </row>
    <row r="50" spans="2:18" s="14" customFormat="1" ht="30" x14ac:dyDescent="0.3">
      <c r="B50" s="208"/>
      <c r="C50" s="208"/>
      <c r="D50" s="206"/>
      <c r="E50" s="97">
        <v>970</v>
      </c>
      <c r="F50" s="96" t="s">
        <v>146</v>
      </c>
      <c r="G50" s="96" t="s">
        <v>182</v>
      </c>
      <c r="H50" s="97">
        <v>800</v>
      </c>
      <c r="I50" s="111"/>
      <c r="J50" s="111">
        <v>35</v>
      </c>
      <c r="K50" s="111">
        <v>35</v>
      </c>
      <c r="L50" s="111">
        <v>30</v>
      </c>
      <c r="M50" s="110">
        <v>20</v>
      </c>
      <c r="N50" s="110">
        <v>20</v>
      </c>
      <c r="O50" s="110">
        <v>20</v>
      </c>
      <c r="P50" s="183">
        <v>20</v>
      </c>
      <c r="Q50" s="110">
        <v>20</v>
      </c>
      <c r="R50" s="32"/>
    </row>
    <row r="51" spans="2:18" s="14" customFormat="1" x14ac:dyDescent="0.3">
      <c r="B51" s="207" t="s">
        <v>75</v>
      </c>
      <c r="C51" s="207" t="s">
        <v>119</v>
      </c>
      <c r="D51" s="107" t="s">
        <v>15</v>
      </c>
      <c r="E51" s="91"/>
      <c r="F51" s="92"/>
      <c r="G51" s="112"/>
      <c r="H51" s="91"/>
      <c r="I51" s="111"/>
      <c r="J51" s="111">
        <f>J53</f>
        <v>5</v>
      </c>
      <c r="K51" s="111">
        <f t="shared" ref="K51:L51" si="10">K53</f>
        <v>1</v>
      </c>
      <c r="L51" s="111">
        <f t="shared" si="10"/>
        <v>1</v>
      </c>
      <c r="M51" s="111">
        <f>M53</f>
        <v>10</v>
      </c>
      <c r="N51" s="111">
        <f t="shared" ref="N51:Q51" si="11">N53</f>
        <v>10</v>
      </c>
      <c r="O51" s="111">
        <f t="shared" si="11"/>
        <v>10</v>
      </c>
      <c r="P51" s="111">
        <f t="shared" si="11"/>
        <v>10</v>
      </c>
      <c r="Q51" s="111">
        <f t="shared" si="11"/>
        <v>10</v>
      </c>
      <c r="R51" s="32"/>
    </row>
    <row r="52" spans="2:18" s="14" customFormat="1" x14ac:dyDescent="0.3">
      <c r="B52" s="208"/>
      <c r="C52" s="208"/>
      <c r="D52" s="107" t="s">
        <v>174</v>
      </c>
      <c r="E52" s="94"/>
      <c r="F52" s="95"/>
      <c r="G52" s="113"/>
      <c r="H52" s="94"/>
      <c r="I52" s="111"/>
      <c r="J52" s="111"/>
      <c r="K52" s="111"/>
      <c r="L52" s="111"/>
      <c r="M52" s="110"/>
      <c r="N52" s="160"/>
      <c r="O52" s="160"/>
      <c r="P52" s="181"/>
      <c r="Q52" s="160"/>
      <c r="R52" s="32"/>
    </row>
    <row r="53" spans="2:18" s="14" customFormat="1" ht="30" x14ac:dyDescent="0.3">
      <c r="B53" s="209"/>
      <c r="C53" s="209"/>
      <c r="D53" s="107" t="s">
        <v>72</v>
      </c>
      <c r="E53" s="94">
        <v>970</v>
      </c>
      <c r="F53" s="95" t="s">
        <v>149</v>
      </c>
      <c r="G53" s="113" t="s">
        <v>278</v>
      </c>
      <c r="H53" s="94">
        <v>200</v>
      </c>
      <c r="I53" s="111"/>
      <c r="J53" s="111">
        <v>5</v>
      </c>
      <c r="K53" s="111">
        <v>1</v>
      </c>
      <c r="L53" s="111">
        <v>1</v>
      </c>
      <c r="M53" s="192">
        <v>10</v>
      </c>
      <c r="N53" s="192">
        <v>10</v>
      </c>
      <c r="O53" s="192">
        <v>10</v>
      </c>
      <c r="P53" s="193">
        <v>10</v>
      </c>
      <c r="Q53" s="192">
        <v>10</v>
      </c>
      <c r="R53" s="32"/>
    </row>
    <row r="54" spans="2:18" s="14" customFormat="1" x14ac:dyDescent="0.3">
      <c r="B54" s="207" t="s">
        <v>76</v>
      </c>
      <c r="C54" s="207" t="s">
        <v>77</v>
      </c>
      <c r="D54" s="107" t="s">
        <v>15</v>
      </c>
      <c r="E54" s="94"/>
      <c r="F54" s="95"/>
      <c r="G54" s="113"/>
      <c r="H54" s="94"/>
      <c r="I54" s="111"/>
      <c r="J54" s="111">
        <f>J56</f>
        <v>20</v>
      </c>
      <c r="K54" s="111">
        <f>K56</f>
        <v>15</v>
      </c>
      <c r="L54" s="111">
        <f t="shared" ref="L54" si="12">L56</f>
        <v>15</v>
      </c>
      <c r="M54" s="111">
        <f>M56</f>
        <v>50</v>
      </c>
      <c r="N54" s="111">
        <f t="shared" ref="N54:Q54" si="13">N56</f>
        <v>50</v>
      </c>
      <c r="O54" s="111">
        <f t="shared" si="13"/>
        <v>50</v>
      </c>
      <c r="P54" s="111">
        <f t="shared" si="13"/>
        <v>50</v>
      </c>
      <c r="Q54" s="111">
        <f t="shared" si="13"/>
        <v>50</v>
      </c>
      <c r="R54" s="32"/>
    </row>
    <row r="55" spans="2:18" s="14" customFormat="1" x14ac:dyDescent="0.3">
      <c r="B55" s="208"/>
      <c r="C55" s="208"/>
      <c r="D55" s="107" t="s">
        <v>175</v>
      </c>
      <c r="E55" s="94"/>
      <c r="F55" s="95"/>
      <c r="G55" s="114"/>
      <c r="H55" s="95"/>
      <c r="I55" s="111"/>
      <c r="J55" s="111"/>
      <c r="K55" s="111"/>
      <c r="L55" s="111"/>
      <c r="M55" s="110"/>
      <c r="N55" s="160"/>
      <c r="O55" s="160"/>
      <c r="P55" s="181"/>
      <c r="Q55" s="160"/>
      <c r="R55" s="32"/>
    </row>
    <row r="56" spans="2:18" s="14" customFormat="1" ht="30" x14ac:dyDescent="0.3">
      <c r="B56" s="209"/>
      <c r="C56" s="209"/>
      <c r="D56" s="107" t="s">
        <v>72</v>
      </c>
      <c r="E56" s="97">
        <v>970</v>
      </c>
      <c r="F56" s="96" t="s">
        <v>146</v>
      </c>
      <c r="G56" s="96" t="s">
        <v>279</v>
      </c>
      <c r="H56" s="97">
        <v>200</v>
      </c>
      <c r="I56" s="111"/>
      <c r="J56" s="111">
        <v>20</v>
      </c>
      <c r="K56" s="111">
        <v>15</v>
      </c>
      <c r="L56" s="111">
        <v>15</v>
      </c>
      <c r="M56" s="110">
        <v>50</v>
      </c>
      <c r="N56" s="192">
        <v>50</v>
      </c>
      <c r="O56" s="192">
        <v>50</v>
      </c>
      <c r="P56" s="193">
        <v>50</v>
      </c>
      <c r="Q56" s="192">
        <v>50</v>
      </c>
      <c r="R56" s="32"/>
    </row>
    <row r="57" spans="2:18" s="14" customFormat="1" ht="18.75" customHeight="1" x14ac:dyDescent="0.3">
      <c r="B57" s="207" t="s">
        <v>280</v>
      </c>
      <c r="C57" s="207" t="s">
        <v>231</v>
      </c>
      <c r="D57" s="107" t="s">
        <v>15</v>
      </c>
      <c r="E57" s="97"/>
      <c r="F57" s="96"/>
      <c r="G57" s="96"/>
      <c r="H57" s="97"/>
      <c r="I57" s="111"/>
      <c r="J57" s="111">
        <f>J59</f>
        <v>1</v>
      </c>
      <c r="K57" s="111">
        <f t="shared" ref="K57:Q57" si="14">K59</f>
        <v>1</v>
      </c>
      <c r="L57" s="111">
        <f t="shared" si="14"/>
        <v>1</v>
      </c>
      <c r="M57" s="111">
        <f t="shared" si="14"/>
        <v>1</v>
      </c>
      <c r="N57" s="111">
        <f t="shared" si="14"/>
        <v>1</v>
      </c>
      <c r="O57" s="111">
        <f t="shared" si="14"/>
        <v>1</v>
      </c>
      <c r="P57" s="111">
        <f t="shared" si="14"/>
        <v>1</v>
      </c>
      <c r="Q57" s="111">
        <f t="shared" si="14"/>
        <v>1</v>
      </c>
      <c r="R57" s="32"/>
    </row>
    <row r="58" spans="2:18" s="14" customFormat="1" x14ac:dyDescent="0.3">
      <c r="B58" s="208"/>
      <c r="C58" s="208"/>
      <c r="D58" s="107" t="s">
        <v>175</v>
      </c>
      <c r="E58" s="97"/>
      <c r="F58" s="96"/>
      <c r="G58" s="96"/>
      <c r="H58" s="97"/>
      <c r="I58" s="111"/>
      <c r="J58" s="111"/>
      <c r="K58" s="111"/>
      <c r="L58" s="111"/>
      <c r="M58" s="110"/>
      <c r="N58" s="160"/>
      <c r="O58" s="160"/>
      <c r="P58" s="181"/>
      <c r="Q58" s="160"/>
      <c r="R58" s="32"/>
    </row>
    <row r="59" spans="2:18" s="14" customFormat="1" ht="30" x14ac:dyDescent="0.3">
      <c r="B59" s="209"/>
      <c r="C59" s="209"/>
      <c r="D59" s="107" t="s">
        <v>72</v>
      </c>
      <c r="E59" s="97">
        <v>970</v>
      </c>
      <c r="F59" s="96" t="s">
        <v>146</v>
      </c>
      <c r="G59" s="96" t="s">
        <v>281</v>
      </c>
      <c r="H59" s="97">
        <v>200</v>
      </c>
      <c r="I59" s="111"/>
      <c r="J59" s="111">
        <v>1</v>
      </c>
      <c r="K59" s="111">
        <v>1</v>
      </c>
      <c r="L59" s="111">
        <v>1</v>
      </c>
      <c r="M59" s="192">
        <v>1</v>
      </c>
      <c r="N59" s="192">
        <v>1</v>
      </c>
      <c r="O59" s="192">
        <v>1</v>
      </c>
      <c r="P59" s="193">
        <v>1</v>
      </c>
      <c r="Q59" s="192">
        <v>1</v>
      </c>
      <c r="R59" s="32"/>
    </row>
    <row r="60" spans="2:18" s="14" customFormat="1" x14ac:dyDescent="0.3">
      <c r="B60" s="216" t="s">
        <v>39</v>
      </c>
      <c r="C60" s="210" t="s">
        <v>26</v>
      </c>
      <c r="D60" s="130" t="s">
        <v>15</v>
      </c>
      <c r="E60" s="91"/>
      <c r="F60" s="92"/>
      <c r="G60" s="131"/>
      <c r="H60" s="92"/>
      <c r="I60" s="109">
        <f>SUM(I63+I71)</f>
        <v>6957.45</v>
      </c>
      <c r="J60" s="109">
        <f>SUM(J63+J71)</f>
        <v>4456.6000000000004</v>
      </c>
      <c r="K60" s="109">
        <f>SUM(K63+K71)</f>
        <v>4559.8999999999996</v>
      </c>
      <c r="L60" s="109">
        <f>SUM(L63+L71)</f>
        <v>4713.8</v>
      </c>
      <c r="M60" s="109">
        <f>SUM(M63+M71)</f>
        <v>4555</v>
      </c>
      <c r="N60" s="109">
        <f t="shared" ref="N60:Q60" si="15">SUM(N63+N71)</f>
        <v>4556</v>
      </c>
      <c r="O60" s="109">
        <f t="shared" si="15"/>
        <v>4598</v>
      </c>
      <c r="P60" s="109">
        <f t="shared" si="15"/>
        <v>4598</v>
      </c>
      <c r="Q60" s="109">
        <f t="shared" si="15"/>
        <v>4606</v>
      </c>
      <c r="R60" s="32"/>
    </row>
    <row r="61" spans="2:18" s="14" customFormat="1" x14ac:dyDescent="0.3">
      <c r="B61" s="216"/>
      <c r="C61" s="211"/>
      <c r="D61" s="107" t="s">
        <v>174</v>
      </c>
      <c r="E61" s="91"/>
      <c r="F61" s="92"/>
      <c r="G61" s="93"/>
      <c r="H61" s="91"/>
      <c r="I61" s="111"/>
      <c r="J61" s="111"/>
      <c r="K61" s="111"/>
      <c r="L61" s="111"/>
      <c r="M61" s="110"/>
      <c r="N61" s="160"/>
      <c r="O61" s="160"/>
      <c r="P61" s="181"/>
      <c r="Q61" s="160"/>
      <c r="R61" s="32"/>
    </row>
    <row r="62" spans="2:18" s="14" customFormat="1" ht="45" x14ac:dyDescent="0.3">
      <c r="B62" s="216"/>
      <c r="C62" s="212"/>
      <c r="D62" s="107" t="s">
        <v>177</v>
      </c>
      <c r="E62" s="94"/>
      <c r="F62" s="95"/>
      <c r="G62" s="96"/>
      <c r="H62" s="94"/>
      <c r="I62" s="111"/>
      <c r="J62" s="111"/>
      <c r="K62" s="111"/>
      <c r="L62" s="111"/>
      <c r="M62" s="110"/>
      <c r="N62" s="160"/>
      <c r="O62" s="160"/>
      <c r="P62" s="181"/>
      <c r="Q62" s="160"/>
      <c r="R62" s="32"/>
    </row>
    <row r="63" spans="2:18" s="14" customFormat="1" ht="18.75" customHeight="1" x14ac:dyDescent="0.3">
      <c r="B63" s="207" t="s">
        <v>44</v>
      </c>
      <c r="C63" s="207" t="s">
        <v>209</v>
      </c>
      <c r="D63" s="107" t="s">
        <v>15</v>
      </c>
      <c r="E63" s="94"/>
      <c r="F63" s="95"/>
      <c r="G63" s="96"/>
      <c r="H63" s="94"/>
      <c r="I63" s="111">
        <v>5851.2</v>
      </c>
      <c r="J63" s="111">
        <f>J65+J66+J67+J69+J68</f>
        <v>4123.8</v>
      </c>
      <c r="K63" s="111">
        <f>K65+K66+K67+K69+K70+K68</f>
        <v>4225.7999999999993</v>
      </c>
      <c r="L63" s="111">
        <f t="shared" ref="L63:M63" si="16">L65+L66+L67+L69</f>
        <v>4370.8</v>
      </c>
      <c r="M63" s="111">
        <f t="shared" si="16"/>
        <v>4195</v>
      </c>
      <c r="N63" s="111">
        <f>N65+N66+N67+N69+N70</f>
        <v>4195</v>
      </c>
      <c r="O63" s="111">
        <f t="shared" ref="O63:Q63" si="17">O65+O66+O67+O69+O70</f>
        <v>4225</v>
      </c>
      <c r="P63" s="111">
        <f t="shared" si="17"/>
        <v>4225</v>
      </c>
      <c r="Q63" s="111">
        <f t="shared" si="17"/>
        <v>4225</v>
      </c>
      <c r="R63" s="32"/>
    </row>
    <row r="64" spans="2:18" s="14" customFormat="1" x14ac:dyDescent="0.3">
      <c r="B64" s="208"/>
      <c r="C64" s="208"/>
      <c r="D64" s="107" t="s">
        <v>174</v>
      </c>
      <c r="E64" s="98"/>
      <c r="F64" s="93"/>
      <c r="G64" s="93"/>
      <c r="H64" s="98"/>
      <c r="I64" s="111"/>
      <c r="J64" s="111"/>
      <c r="K64" s="111"/>
      <c r="L64" s="111"/>
      <c r="M64" s="110"/>
      <c r="N64" s="160"/>
      <c r="O64" s="160"/>
      <c r="P64" s="181"/>
      <c r="Q64" s="160"/>
      <c r="R64" s="32"/>
    </row>
    <row r="65" spans="2:19" s="14" customFormat="1" ht="18.75" customHeight="1" x14ac:dyDescent="0.3">
      <c r="B65" s="208"/>
      <c r="C65" s="208"/>
      <c r="D65" s="204" t="s">
        <v>178</v>
      </c>
      <c r="E65" s="97">
        <v>914</v>
      </c>
      <c r="F65" s="96" t="s">
        <v>152</v>
      </c>
      <c r="G65" s="96" t="s">
        <v>153</v>
      </c>
      <c r="H65" s="97">
        <v>100</v>
      </c>
      <c r="I65" s="111"/>
      <c r="J65" s="111">
        <v>773.8</v>
      </c>
      <c r="K65" s="111">
        <v>797.1</v>
      </c>
      <c r="L65" s="111">
        <v>827.3</v>
      </c>
      <c r="M65" s="110">
        <v>795</v>
      </c>
      <c r="N65" s="175">
        <v>795</v>
      </c>
      <c r="O65" s="175">
        <v>795</v>
      </c>
      <c r="P65" s="195">
        <v>795</v>
      </c>
      <c r="Q65" s="175">
        <v>795</v>
      </c>
      <c r="R65" s="32"/>
    </row>
    <row r="66" spans="2:19" s="14" customFormat="1" x14ac:dyDescent="0.3">
      <c r="B66" s="208"/>
      <c r="C66" s="208"/>
      <c r="D66" s="206"/>
      <c r="E66" s="97">
        <v>914</v>
      </c>
      <c r="F66" s="96" t="s">
        <v>154</v>
      </c>
      <c r="G66" s="96" t="s">
        <v>155</v>
      </c>
      <c r="H66" s="97">
        <v>100</v>
      </c>
      <c r="I66" s="111"/>
      <c r="J66" s="111">
        <v>2756</v>
      </c>
      <c r="K66" s="111">
        <v>2838.7</v>
      </c>
      <c r="L66" s="111">
        <v>2946.5</v>
      </c>
      <c r="M66" s="110">
        <v>2600</v>
      </c>
      <c r="N66" s="175">
        <v>2600</v>
      </c>
      <c r="O66" s="175">
        <v>2630</v>
      </c>
      <c r="P66" s="195">
        <v>2630</v>
      </c>
      <c r="Q66" s="175">
        <v>2630</v>
      </c>
      <c r="R66" s="32"/>
    </row>
    <row r="67" spans="2:19" s="14" customFormat="1" ht="30" x14ac:dyDescent="0.3">
      <c r="B67" s="208"/>
      <c r="C67" s="208"/>
      <c r="D67" s="206"/>
      <c r="E67" s="97">
        <v>914</v>
      </c>
      <c r="F67" s="96" t="s">
        <v>154</v>
      </c>
      <c r="G67" s="96" t="s">
        <v>183</v>
      </c>
      <c r="H67" s="97">
        <v>200</v>
      </c>
      <c r="I67" s="111"/>
      <c r="J67" s="111">
        <v>514</v>
      </c>
      <c r="K67" s="111">
        <v>525</v>
      </c>
      <c r="L67" s="111">
        <v>530</v>
      </c>
      <c r="M67" s="110">
        <v>600</v>
      </c>
      <c r="N67" s="175">
        <v>600</v>
      </c>
      <c r="O67" s="175">
        <v>600</v>
      </c>
      <c r="P67" s="195">
        <v>600</v>
      </c>
      <c r="Q67" s="175">
        <v>600</v>
      </c>
      <c r="R67" s="32"/>
    </row>
    <row r="68" spans="2:19" s="14" customFormat="1" x14ac:dyDescent="0.3">
      <c r="B68" s="208"/>
      <c r="C68" s="208"/>
      <c r="D68" s="206"/>
      <c r="E68" s="97">
        <v>914</v>
      </c>
      <c r="F68" s="96" t="s">
        <v>259</v>
      </c>
      <c r="G68" s="96" t="s">
        <v>155</v>
      </c>
      <c r="H68" s="97">
        <v>400</v>
      </c>
      <c r="I68" s="111"/>
      <c r="J68" s="111">
        <v>0</v>
      </c>
      <c r="K68" s="111">
        <v>0</v>
      </c>
      <c r="L68" s="111">
        <v>0</v>
      </c>
      <c r="M68" s="110">
        <v>0</v>
      </c>
      <c r="N68" s="160">
        <v>0</v>
      </c>
      <c r="O68" s="160">
        <v>0</v>
      </c>
      <c r="P68" s="181">
        <v>0</v>
      </c>
      <c r="Q68" s="160">
        <v>0</v>
      </c>
      <c r="R68" s="32"/>
    </row>
    <row r="69" spans="2:19" s="14" customFormat="1" ht="57" customHeight="1" x14ac:dyDescent="0.3">
      <c r="B69" s="208"/>
      <c r="C69" s="208"/>
      <c r="D69" s="206"/>
      <c r="E69" s="97">
        <v>914</v>
      </c>
      <c r="F69" s="96" t="s">
        <v>154</v>
      </c>
      <c r="G69" s="96" t="s">
        <v>155</v>
      </c>
      <c r="H69" s="97">
        <v>800</v>
      </c>
      <c r="I69" s="111"/>
      <c r="J69" s="111">
        <v>80</v>
      </c>
      <c r="K69" s="111">
        <v>65</v>
      </c>
      <c r="L69" s="111">
        <v>67</v>
      </c>
      <c r="M69" s="110">
        <v>200</v>
      </c>
      <c r="N69" s="110">
        <v>200</v>
      </c>
      <c r="O69" s="110">
        <v>200</v>
      </c>
      <c r="P69" s="183">
        <v>200</v>
      </c>
      <c r="Q69" s="194">
        <v>200</v>
      </c>
      <c r="R69" s="32"/>
    </row>
    <row r="70" spans="2:19" s="14" customFormat="1" ht="21.75" customHeight="1" x14ac:dyDescent="0.3">
      <c r="B70" s="209"/>
      <c r="C70" s="209"/>
      <c r="D70" s="205"/>
      <c r="E70" s="97">
        <v>914</v>
      </c>
      <c r="F70" s="96" t="s">
        <v>262</v>
      </c>
      <c r="G70" s="96" t="s">
        <v>263</v>
      </c>
      <c r="H70" s="97">
        <v>800</v>
      </c>
      <c r="I70" s="111"/>
      <c r="J70" s="111">
        <v>0</v>
      </c>
      <c r="K70" s="111">
        <v>0</v>
      </c>
      <c r="L70" s="111">
        <v>0</v>
      </c>
      <c r="M70" s="110">
        <v>0</v>
      </c>
      <c r="N70" s="110">
        <v>0</v>
      </c>
      <c r="O70" s="110">
        <v>0</v>
      </c>
      <c r="P70" s="183">
        <v>0</v>
      </c>
      <c r="Q70" s="110">
        <v>0</v>
      </c>
      <c r="R70" s="32"/>
    </row>
    <row r="71" spans="2:19" s="14" customFormat="1" ht="18.75" customHeight="1" x14ac:dyDescent="0.3">
      <c r="B71" s="207" t="s">
        <v>45</v>
      </c>
      <c r="C71" s="207" t="s">
        <v>79</v>
      </c>
      <c r="D71" s="107" t="s">
        <v>15</v>
      </c>
      <c r="E71" s="97"/>
      <c r="F71" s="96"/>
      <c r="G71" s="96"/>
      <c r="H71" s="96"/>
      <c r="I71" s="111">
        <v>1106.25</v>
      </c>
      <c r="J71" s="111">
        <f>J73+J74+J75+J76+J77+J78+J79+J80+J81+J82+J83+J84</f>
        <v>332.8</v>
      </c>
      <c r="K71" s="111">
        <f t="shared" ref="K71:L71" si="18">K73+K74+K75+K76+K77+K78+K79+K80+K81+K82+K83+K84</f>
        <v>334.09999999999997</v>
      </c>
      <c r="L71" s="111">
        <f t="shared" si="18"/>
        <v>343</v>
      </c>
      <c r="M71" s="111">
        <f>M73+M74+M75+M76+M77+M78+M79+M80+M81+M82+M83+M84</f>
        <v>360</v>
      </c>
      <c r="N71" s="111">
        <f>N73+N74+N75+N76+N77+N78+N79+N80+N81+N82+N83+N84</f>
        <v>361</v>
      </c>
      <c r="O71" s="111">
        <f t="shared" ref="O71:Q71" si="19">O73+O74+O75+O76+O77+O78+O79+O80+O81+O82+O83+O84</f>
        <v>373</v>
      </c>
      <c r="P71" s="111">
        <f t="shared" si="19"/>
        <v>373</v>
      </c>
      <c r="Q71" s="111">
        <f t="shared" si="19"/>
        <v>381</v>
      </c>
      <c r="R71" s="32"/>
    </row>
    <row r="72" spans="2:19" s="14" customFormat="1" x14ac:dyDescent="0.3">
      <c r="B72" s="208"/>
      <c r="C72" s="208"/>
      <c r="D72" s="107" t="s">
        <v>174</v>
      </c>
      <c r="E72" s="97"/>
      <c r="F72" s="96"/>
      <c r="G72" s="96"/>
      <c r="H72" s="96"/>
      <c r="I72" s="111"/>
      <c r="J72" s="111"/>
      <c r="K72" s="111"/>
      <c r="L72" s="111"/>
      <c r="M72" s="110"/>
      <c r="N72" s="160"/>
      <c r="O72" s="160"/>
      <c r="P72" s="181"/>
      <c r="Q72" s="160"/>
      <c r="R72" s="32"/>
    </row>
    <row r="73" spans="2:19" s="14" customFormat="1" ht="18.75" customHeight="1" x14ac:dyDescent="0.3">
      <c r="B73" s="208"/>
      <c r="C73" s="208"/>
      <c r="D73" s="204" t="s">
        <v>178</v>
      </c>
      <c r="E73" s="97">
        <v>914</v>
      </c>
      <c r="F73" s="96" t="s">
        <v>150</v>
      </c>
      <c r="G73" s="96" t="s">
        <v>156</v>
      </c>
      <c r="H73" s="96" t="s">
        <v>139</v>
      </c>
      <c r="I73" s="111"/>
      <c r="J73" s="111">
        <v>4</v>
      </c>
      <c r="K73" s="111">
        <v>4</v>
      </c>
      <c r="L73" s="111">
        <v>4</v>
      </c>
      <c r="M73" s="110">
        <v>20</v>
      </c>
      <c r="N73" s="110">
        <v>20</v>
      </c>
      <c r="O73" s="110">
        <v>20</v>
      </c>
      <c r="P73" s="183">
        <v>20</v>
      </c>
      <c r="Q73" s="175">
        <v>20</v>
      </c>
      <c r="R73" s="32"/>
    </row>
    <row r="74" spans="2:19" s="14" customFormat="1" x14ac:dyDescent="0.3">
      <c r="B74" s="208"/>
      <c r="C74" s="208"/>
      <c r="D74" s="206"/>
      <c r="E74" s="97">
        <v>914</v>
      </c>
      <c r="F74" s="96" t="s">
        <v>184</v>
      </c>
      <c r="G74" s="96" t="s">
        <v>156</v>
      </c>
      <c r="H74" s="96" t="s">
        <v>151</v>
      </c>
      <c r="I74" s="111"/>
      <c r="J74" s="111">
        <v>85.3</v>
      </c>
      <c r="K74" s="111">
        <v>85.3</v>
      </c>
      <c r="L74" s="111">
        <v>85.3</v>
      </c>
      <c r="M74" s="110">
        <v>55</v>
      </c>
      <c r="N74" s="175">
        <v>55</v>
      </c>
      <c r="O74" s="175">
        <v>55</v>
      </c>
      <c r="P74" s="181">
        <v>55</v>
      </c>
      <c r="Q74" s="175">
        <v>55</v>
      </c>
      <c r="R74" s="32"/>
    </row>
    <row r="75" spans="2:19" s="14" customFormat="1" x14ac:dyDescent="0.3">
      <c r="B75" s="208"/>
      <c r="C75" s="208"/>
      <c r="D75" s="206"/>
      <c r="E75" s="97">
        <v>914</v>
      </c>
      <c r="F75" s="96" t="s">
        <v>184</v>
      </c>
      <c r="G75" s="96" t="s">
        <v>156</v>
      </c>
      <c r="H75" s="96" t="s">
        <v>148</v>
      </c>
      <c r="I75" s="111"/>
      <c r="J75" s="111">
        <v>1</v>
      </c>
      <c r="K75" s="111">
        <v>1</v>
      </c>
      <c r="L75" s="111">
        <v>1</v>
      </c>
      <c r="M75" s="110">
        <v>1</v>
      </c>
      <c r="N75" s="175">
        <v>1</v>
      </c>
      <c r="O75" s="175">
        <v>1</v>
      </c>
      <c r="P75" s="183">
        <v>1</v>
      </c>
      <c r="Q75" s="175">
        <v>1</v>
      </c>
      <c r="R75" s="32"/>
    </row>
    <row r="76" spans="2:19" s="14" customFormat="1" x14ac:dyDescent="0.3">
      <c r="B76" s="208"/>
      <c r="C76" s="208"/>
      <c r="D76" s="206"/>
      <c r="E76" s="97">
        <v>914</v>
      </c>
      <c r="F76" s="96" t="s">
        <v>185</v>
      </c>
      <c r="G76" s="96" t="s">
        <v>157</v>
      </c>
      <c r="H76" s="96" t="s">
        <v>109</v>
      </c>
      <c r="I76" s="111"/>
      <c r="J76" s="111">
        <v>200.4</v>
      </c>
      <c r="K76" s="111">
        <v>208.4</v>
      </c>
      <c r="L76" s="111">
        <v>216.8</v>
      </c>
      <c r="M76" s="110">
        <v>200</v>
      </c>
      <c r="N76" s="175">
        <v>200</v>
      </c>
      <c r="O76" s="175">
        <v>210</v>
      </c>
      <c r="P76" s="181">
        <v>210</v>
      </c>
      <c r="Q76" s="175">
        <v>215</v>
      </c>
      <c r="R76" s="32"/>
    </row>
    <row r="77" spans="2:19" s="14" customFormat="1" x14ac:dyDescent="0.3">
      <c r="B77" s="208"/>
      <c r="C77" s="208"/>
      <c r="D77" s="206"/>
      <c r="E77" s="97">
        <v>914</v>
      </c>
      <c r="F77" s="96" t="s">
        <v>185</v>
      </c>
      <c r="G77" s="96" t="s">
        <v>157</v>
      </c>
      <c r="H77" s="96" t="s">
        <v>139</v>
      </c>
      <c r="I77" s="111"/>
      <c r="J77" s="111">
        <v>26.1</v>
      </c>
      <c r="K77" s="111">
        <v>20.399999999999999</v>
      </c>
      <c r="L77" s="111">
        <v>20.9</v>
      </c>
      <c r="M77" s="110">
        <v>25</v>
      </c>
      <c r="N77" s="175">
        <v>25</v>
      </c>
      <c r="O77" s="175">
        <v>27</v>
      </c>
      <c r="P77" s="183">
        <v>27</v>
      </c>
      <c r="Q77" s="175">
        <v>30</v>
      </c>
      <c r="R77" s="32"/>
    </row>
    <row r="78" spans="2:19" s="14" customFormat="1" x14ac:dyDescent="0.3">
      <c r="B78" s="208"/>
      <c r="C78" s="208"/>
      <c r="D78" s="206"/>
      <c r="E78" s="107">
        <v>914</v>
      </c>
      <c r="F78" s="97" t="s">
        <v>186</v>
      </c>
      <c r="G78" s="96" t="s">
        <v>156</v>
      </c>
      <c r="H78" s="96" t="s">
        <v>139</v>
      </c>
      <c r="I78" s="96"/>
      <c r="J78" s="111">
        <v>5</v>
      </c>
      <c r="K78" s="111">
        <v>5</v>
      </c>
      <c r="L78" s="111">
        <v>5</v>
      </c>
      <c r="M78" s="110">
        <v>20</v>
      </c>
      <c r="N78" s="110">
        <v>20</v>
      </c>
      <c r="O78" s="175">
        <v>20</v>
      </c>
      <c r="P78" s="183">
        <v>20</v>
      </c>
      <c r="Q78" s="175">
        <v>20</v>
      </c>
      <c r="R78" s="32"/>
      <c r="S78" s="32"/>
    </row>
    <row r="79" spans="2:19" s="14" customFormat="1" x14ac:dyDescent="0.3">
      <c r="B79" s="208"/>
      <c r="C79" s="208"/>
      <c r="D79" s="206"/>
      <c r="E79" s="107">
        <v>914</v>
      </c>
      <c r="F79" s="97" t="s">
        <v>143</v>
      </c>
      <c r="G79" s="96" t="s">
        <v>158</v>
      </c>
      <c r="H79" s="96" t="s">
        <v>139</v>
      </c>
      <c r="I79" s="96"/>
      <c r="J79" s="111">
        <v>5</v>
      </c>
      <c r="K79" s="111">
        <v>5</v>
      </c>
      <c r="L79" s="111">
        <v>5</v>
      </c>
      <c r="M79" s="110">
        <v>1</v>
      </c>
      <c r="N79" s="110">
        <v>1</v>
      </c>
      <c r="O79" s="175">
        <v>1</v>
      </c>
      <c r="P79" s="183">
        <v>1</v>
      </c>
      <c r="Q79" s="175">
        <v>1</v>
      </c>
      <c r="R79" s="32"/>
      <c r="S79" s="32"/>
    </row>
    <row r="80" spans="2:19" s="14" customFormat="1" x14ac:dyDescent="0.3">
      <c r="B80" s="208"/>
      <c r="C80" s="208"/>
      <c r="D80" s="206"/>
      <c r="E80" s="107">
        <v>914</v>
      </c>
      <c r="F80" s="97" t="s">
        <v>159</v>
      </c>
      <c r="G80" s="96" t="s">
        <v>160</v>
      </c>
      <c r="H80" s="96" t="s">
        <v>161</v>
      </c>
      <c r="I80" s="96"/>
      <c r="J80" s="111">
        <v>0</v>
      </c>
      <c r="K80" s="111">
        <v>0</v>
      </c>
      <c r="L80" s="111">
        <v>0</v>
      </c>
      <c r="M80" s="188">
        <v>0</v>
      </c>
      <c r="N80" s="110">
        <v>1</v>
      </c>
      <c r="O80" s="175">
        <v>1</v>
      </c>
      <c r="P80" s="183">
        <v>1</v>
      </c>
      <c r="Q80" s="175">
        <v>1</v>
      </c>
      <c r="R80" s="32"/>
      <c r="S80" s="32"/>
    </row>
    <row r="81" spans="2:19" s="14" customFormat="1" ht="21.75" customHeight="1" x14ac:dyDescent="0.3">
      <c r="B81" s="208"/>
      <c r="C81" s="208"/>
      <c r="D81" s="206"/>
      <c r="E81" s="107">
        <v>914</v>
      </c>
      <c r="F81" s="97" t="s">
        <v>162</v>
      </c>
      <c r="G81" s="96" t="s">
        <v>187</v>
      </c>
      <c r="H81" s="96" t="s">
        <v>161</v>
      </c>
      <c r="I81" s="96"/>
      <c r="J81" s="111">
        <v>2</v>
      </c>
      <c r="K81" s="111">
        <v>2</v>
      </c>
      <c r="L81" s="111">
        <v>2</v>
      </c>
      <c r="M81" s="110">
        <v>35</v>
      </c>
      <c r="N81" s="110">
        <v>35</v>
      </c>
      <c r="O81" s="110">
        <v>35</v>
      </c>
      <c r="P81" s="183">
        <v>35</v>
      </c>
      <c r="Q81" s="175">
        <v>35</v>
      </c>
      <c r="R81" s="32"/>
      <c r="S81" s="32"/>
    </row>
    <row r="82" spans="2:19" s="14" customFormat="1" x14ac:dyDescent="0.3">
      <c r="B82" s="208"/>
      <c r="C82" s="208"/>
      <c r="D82" s="206"/>
      <c r="E82" s="107">
        <v>914</v>
      </c>
      <c r="F82" s="97" t="s">
        <v>163</v>
      </c>
      <c r="G82" s="96" t="s">
        <v>165</v>
      </c>
      <c r="H82" s="96" t="s">
        <v>161</v>
      </c>
      <c r="I82" s="96"/>
      <c r="J82" s="111">
        <v>1</v>
      </c>
      <c r="K82" s="111">
        <v>1</v>
      </c>
      <c r="L82" s="111">
        <v>1</v>
      </c>
      <c r="M82" s="110">
        <v>1</v>
      </c>
      <c r="N82" s="110">
        <v>1</v>
      </c>
      <c r="O82" s="175">
        <v>1</v>
      </c>
      <c r="P82" s="183">
        <v>1</v>
      </c>
      <c r="Q82" s="175">
        <v>1</v>
      </c>
      <c r="R82" s="32"/>
      <c r="S82" s="32"/>
    </row>
    <row r="83" spans="2:19" s="14" customFormat="1" x14ac:dyDescent="0.3">
      <c r="B83" s="208"/>
      <c r="C83" s="208"/>
      <c r="D83" s="206"/>
      <c r="E83" s="97">
        <v>914</v>
      </c>
      <c r="F83" s="96" t="s">
        <v>163</v>
      </c>
      <c r="G83" s="96" t="s">
        <v>164</v>
      </c>
      <c r="H83" s="96" t="s">
        <v>161</v>
      </c>
      <c r="I83" s="111"/>
      <c r="J83" s="111">
        <v>2</v>
      </c>
      <c r="K83" s="111">
        <v>2</v>
      </c>
      <c r="L83" s="111">
        <v>2</v>
      </c>
      <c r="M83" s="110">
        <v>1</v>
      </c>
      <c r="N83" s="175">
        <v>1</v>
      </c>
      <c r="O83" s="175">
        <v>1</v>
      </c>
      <c r="P83" s="183">
        <v>1</v>
      </c>
      <c r="Q83" s="175">
        <v>1</v>
      </c>
      <c r="R83" s="32"/>
    </row>
    <row r="84" spans="2:19" s="14" customFormat="1" x14ac:dyDescent="0.3">
      <c r="B84" s="209"/>
      <c r="C84" s="209"/>
      <c r="D84" s="205"/>
      <c r="E84" s="97">
        <v>914</v>
      </c>
      <c r="F84" s="96" t="s">
        <v>265</v>
      </c>
      <c r="G84" s="96" t="s">
        <v>266</v>
      </c>
      <c r="H84" s="96" t="s">
        <v>257</v>
      </c>
      <c r="I84" s="111"/>
      <c r="J84" s="111">
        <v>1</v>
      </c>
      <c r="K84" s="111">
        <v>0</v>
      </c>
      <c r="L84" s="111">
        <v>0</v>
      </c>
      <c r="M84" s="110">
        <v>1</v>
      </c>
      <c r="N84" s="175">
        <v>1</v>
      </c>
      <c r="O84" s="175">
        <v>1</v>
      </c>
      <c r="P84" s="183">
        <v>1</v>
      </c>
      <c r="Q84" s="175">
        <v>1</v>
      </c>
      <c r="R84" s="32"/>
    </row>
    <row r="85" spans="2:19" s="14" customFormat="1" x14ac:dyDescent="0.3">
      <c r="B85" s="216" t="s">
        <v>33</v>
      </c>
      <c r="C85" s="210" t="s">
        <v>80</v>
      </c>
      <c r="D85" s="130" t="s">
        <v>15</v>
      </c>
      <c r="E85" s="98"/>
      <c r="F85" s="93"/>
      <c r="G85" s="132"/>
      <c r="H85" s="93"/>
      <c r="I85" s="109" t="e">
        <f>SUM(#REF!+#REF!+#REF!)</f>
        <v>#REF!</v>
      </c>
      <c r="J85" s="109">
        <f t="shared" ref="J85:Q85" si="20">SUM(J88+J93+J98)</f>
        <v>2634.6</v>
      </c>
      <c r="K85" s="109">
        <f t="shared" si="20"/>
        <v>2013.3</v>
      </c>
      <c r="L85" s="109">
        <f t="shared" si="20"/>
        <v>2020.3</v>
      </c>
      <c r="M85" s="109">
        <f t="shared" si="20"/>
        <v>3315</v>
      </c>
      <c r="N85" s="109">
        <f t="shared" si="20"/>
        <v>3320</v>
      </c>
      <c r="O85" s="109">
        <f t="shared" si="20"/>
        <v>3320</v>
      </c>
      <c r="P85" s="109">
        <f t="shared" si="20"/>
        <v>3330</v>
      </c>
      <c r="Q85" s="109">
        <f t="shared" si="20"/>
        <v>3330</v>
      </c>
      <c r="R85" s="32"/>
    </row>
    <row r="86" spans="2:19" s="14" customFormat="1" x14ac:dyDescent="0.3">
      <c r="B86" s="216"/>
      <c r="C86" s="211"/>
      <c r="D86" s="107" t="s">
        <v>174</v>
      </c>
      <c r="E86" s="97"/>
      <c r="F86" s="96"/>
      <c r="G86" s="100"/>
      <c r="H86" s="96"/>
      <c r="I86" s="111"/>
      <c r="J86" s="111"/>
      <c r="K86" s="111"/>
      <c r="L86" s="111"/>
      <c r="M86" s="110"/>
      <c r="N86" s="160"/>
      <c r="O86" s="160"/>
      <c r="P86" s="181"/>
      <c r="Q86" s="160"/>
      <c r="R86" s="32"/>
    </row>
    <row r="87" spans="2:19" s="14" customFormat="1" ht="45" x14ac:dyDescent="0.3">
      <c r="B87" s="216"/>
      <c r="C87" s="212"/>
      <c r="D87" s="107" t="s">
        <v>177</v>
      </c>
      <c r="E87" s="97"/>
      <c r="F87" s="96"/>
      <c r="G87" s="100"/>
      <c r="H87" s="96"/>
      <c r="I87" s="111"/>
      <c r="J87" s="111"/>
      <c r="K87" s="111"/>
      <c r="L87" s="111"/>
      <c r="M87" s="110"/>
      <c r="N87" s="160"/>
      <c r="O87" s="160"/>
      <c r="P87" s="181"/>
      <c r="Q87" s="160"/>
      <c r="R87" s="32"/>
    </row>
    <row r="88" spans="2:19" s="14" customFormat="1" x14ac:dyDescent="0.3">
      <c r="B88" s="207" t="s">
        <v>38</v>
      </c>
      <c r="C88" s="207" t="s">
        <v>120</v>
      </c>
      <c r="D88" s="107" t="s">
        <v>15</v>
      </c>
      <c r="E88" s="97"/>
      <c r="F88" s="96"/>
      <c r="G88" s="100"/>
      <c r="H88" s="96"/>
      <c r="I88" s="111"/>
      <c r="J88" s="111">
        <f t="shared" ref="J88:Q88" si="21">J90+J91+J92</f>
        <v>1060</v>
      </c>
      <c r="K88" s="111">
        <f t="shared" si="21"/>
        <v>417.2</v>
      </c>
      <c r="L88" s="111">
        <f t="shared" si="21"/>
        <v>460</v>
      </c>
      <c r="M88" s="111">
        <f t="shared" si="21"/>
        <v>1560</v>
      </c>
      <c r="N88" s="111">
        <f t="shared" si="21"/>
        <v>1560</v>
      </c>
      <c r="O88" s="111">
        <f t="shared" si="21"/>
        <v>1560</v>
      </c>
      <c r="P88" s="111">
        <f t="shared" si="21"/>
        <v>1560</v>
      </c>
      <c r="Q88" s="111">
        <f t="shared" si="21"/>
        <v>1560</v>
      </c>
      <c r="R88" s="32"/>
    </row>
    <row r="89" spans="2:19" s="14" customFormat="1" x14ac:dyDescent="0.3">
      <c r="B89" s="208"/>
      <c r="C89" s="208"/>
      <c r="D89" s="107" t="s">
        <v>193</v>
      </c>
      <c r="E89" s="97"/>
      <c r="F89" s="96"/>
      <c r="G89" s="100"/>
      <c r="H89" s="96"/>
      <c r="I89" s="111"/>
      <c r="J89" s="111"/>
      <c r="K89" s="111"/>
      <c r="L89" s="111"/>
      <c r="M89" s="110"/>
      <c r="N89" s="160"/>
      <c r="O89" s="160"/>
      <c r="P89" s="181"/>
      <c r="Q89" s="160"/>
      <c r="R89" s="32"/>
    </row>
    <row r="90" spans="2:19" s="14" customFormat="1" ht="45" x14ac:dyDescent="0.3">
      <c r="B90" s="208"/>
      <c r="C90" s="208"/>
      <c r="D90" s="107" t="s">
        <v>177</v>
      </c>
      <c r="E90" s="97">
        <v>914</v>
      </c>
      <c r="F90" s="96" t="s">
        <v>188</v>
      </c>
      <c r="G90" s="100" t="s">
        <v>189</v>
      </c>
      <c r="H90" s="96" t="s">
        <v>139</v>
      </c>
      <c r="I90" s="111"/>
      <c r="J90" s="111">
        <v>200</v>
      </c>
      <c r="K90" s="111">
        <v>150</v>
      </c>
      <c r="L90" s="111">
        <v>150</v>
      </c>
      <c r="M90" s="110">
        <v>50</v>
      </c>
      <c r="N90" s="110">
        <v>50</v>
      </c>
      <c r="O90" s="110">
        <v>50</v>
      </c>
      <c r="P90" s="183">
        <v>50</v>
      </c>
      <c r="Q90" s="110">
        <v>50</v>
      </c>
      <c r="R90" s="32"/>
    </row>
    <row r="91" spans="2:19" s="14" customFormat="1" x14ac:dyDescent="0.3">
      <c r="B91" s="208"/>
      <c r="C91" s="208"/>
      <c r="D91" s="206"/>
      <c r="E91" s="97">
        <v>971</v>
      </c>
      <c r="F91" s="96" t="s">
        <v>188</v>
      </c>
      <c r="G91" s="100" t="s">
        <v>235</v>
      </c>
      <c r="H91" s="96" t="s">
        <v>139</v>
      </c>
      <c r="I91" s="111"/>
      <c r="J91" s="111">
        <v>850</v>
      </c>
      <c r="K91" s="111">
        <v>257.2</v>
      </c>
      <c r="L91" s="111">
        <v>300</v>
      </c>
      <c r="M91" s="110">
        <v>1500</v>
      </c>
      <c r="N91" s="175">
        <v>1500</v>
      </c>
      <c r="O91" s="175">
        <v>1500</v>
      </c>
      <c r="P91" s="183">
        <v>1500</v>
      </c>
      <c r="Q91" s="110">
        <v>1500</v>
      </c>
      <c r="R91" s="32"/>
    </row>
    <row r="92" spans="2:19" s="14" customFormat="1" x14ac:dyDescent="0.3">
      <c r="B92" s="209"/>
      <c r="C92" s="209"/>
      <c r="D92" s="205"/>
      <c r="E92" s="97">
        <v>971</v>
      </c>
      <c r="F92" s="96" t="s">
        <v>188</v>
      </c>
      <c r="G92" s="96" t="s">
        <v>235</v>
      </c>
      <c r="H92" s="97">
        <v>800</v>
      </c>
      <c r="I92" s="111"/>
      <c r="J92" s="111">
        <v>10</v>
      </c>
      <c r="K92" s="111">
        <v>10</v>
      </c>
      <c r="L92" s="111">
        <v>10</v>
      </c>
      <c r="M92" s="110">
        <v>10</v>
      </c>
      <c r="N92" s="175">
        <v>10</v>
      </c>
      <c r="O92" s="175">
        <v>10</v>
      </c>
      <c r="P92" s="183">
        <v>10</v>
      </c>
      <c r="Q92" s="110">
        <v>10</v>
      </c>
      <c r="R92" s="32"/>
    </row>
    <row r="93" spans="2:19" s="14" customFormat="1" x14ac:dyDescent="0.3">
      <c r="B93" s="213" t="s">
        <v>35</v>
      </c>
      <c r="C93" s="217" t="s">
        <v>93</v>
      </c>
      <c r="D93" s="107" t="s">
        <v>15</v>
      </c>
      <c r="E93" s="97"/>
      <c r="F93" s="96"/>
      <c r="G93" s="96"/>
      <c r="H93" s="97"/>
      <c r="I93" s="111"/>
      <c r="J93" s="111">
        <f>J95+J96+J97</f>
        <v>1574.6</v>
      </c>
      <c r="K93" s="111">
        <f t="shared" ref="K93:Q93" si="22">K95+K96+K97</f>
        <v>1596.1</v>
      </c>
      <c r="L93" s="111">
        <f t="shared" si="22"/>
        <v>1560.3</v>
      </c>
      <c r="M93" s="111">
        <f t="shared" si="22"/>
        <v>1755</v>
      </c>
      <c r="N93" s="111">
        <f t="shared" si="22"/>
        <v>1760</v>
      </c>
      <c r="O93" s="111">
        <f t="shared" si="22"/>
        <v>1760</v>
      </c>
      <c r="P93" s="111">
        <f t="shared" si="22"/>
        <v>1770</v>
      </c>
      <c r="Q93" s="111">
        <f t="shared" si="22"/>
        <v>1770</v>
      </c>
      <c r="R93" s="32"/>
    </row>
    <row r="94" spans="2:19" s="14" customFormat="1" x14ac:dyDescent="0.3">
      <c r="B94" s="214"/>
      <c r="C94" s="218"/>
      <c r="D94" s="107" t="s">
        <v>174</v>
      </c>
      <c r="E94" s="97"/>
      <c r="F94" s="96"/>
      <c r="G94" s="96"/>
      <c r="H94" s="97"/>
      <c r="I94" s="111"/>
      <c r="J94" s="111"/>
      <c r="K94" s="111"/>
      <c r="L94" s="111"/>
      <c r="M94" s="110"/>
      <c r="N94" s="160"/>
      <c r="O94" s="160"/>
      <c r="P94" s="181"/>
      <c r="Q94" s="104"/>
      <c r="R94" s="32"/>
    </row>
    <row r="95" spans="2:19" s="14" customFormat="1" ht="30" x14ac:dyDescent="0.3">
      <c r="B95" s="214"/>
      <c r="C95" s="218"/>
      <c r="D95" s="204" t="s">
        <v>69</v>
      </c>
      <c r="E95" s="97">
        <v>971</v>
      </c>
      <c r="F95" s="96" t="s">
        <v>190</v>
      </c>
      <c r="G95" s="96" t="s">
        <v>191</v>
      </c>
      <c r="H95" s="96" t="s">
        <v>109</v>
      </c>
      <c r="I95" s="111"/>
      <c r="J95" s="111">
        <v>1384.6</v>
      </c>
      <c r="K95" s="111">
        <v>1426.1</v>
      </c>
      <c r="L95" s="111">
        <v>1480.3</v>
      </c>
      <c r="M95" s="110">
        <v>1605</v>
      </c>
      <c r="N95" s="110">
        <v>1610</v>
      </c>
      <c r="O95" s="110">
        <v>1610</v>
      </c>
      <c r="P95" s="183">
        <v>1620</v>
      </c>
      <c r="Q95" s="110">
        <v>1620</v>
      </c>
      <c r="R95" s="32"/>
    </row>
    <row r="96" spans="2:19" s="14" customFormat="1" ht="30" x14ac:dyDescent="0.3">
      <c r="B96" s="214"/>
      <c r="C96" s="218"/>
      <c r="D96" s="206"/>
      <c r="E96" s="97">
        <v>971</v>
      </c>
      <c r="F96" s="96" t="s">
        <v>190</v>
      </c>
      <c r="G96" s="96" t="s">
        <v>191</v>
      </c>
      <c r="H96" s="96" t="s">
        <v>139</v>
      </c>
      <c r="I96" s="111"/>
      <c r="J96" s="111">
        <v>140</v>
      </c>
      <c r="K96" s="111">
        <v>120</v>
      </c>
      <c r="L96" s="111">
        <v>70</v>
      </c>
      <c r="M96" s="110">
        <v>50</v>
      </c>
      <c r="N96" s="110">
        <v>50</v>
      </c>
      <c r="O96" s="110">
        <v>50</v>
      </c>
      <c r="P96" s="183">
        <v>50</v>
      </c>
      <c r="Q96" s="110">
        <v>50</v>
      </c>
      <c r="R96" s="32"/>
    </row>
    <row r="97" spans="2:18" s="14" customFormat="1" ht="30" x14ac:dyDescent="0.3">
      <c r="B97" s="215"/>
      <c r="C97" s="219"/>
      <c r="D97" s="205"/>
      <c r="E97" s="97">
        <v>971</v>
      </c>
      <c r="F97" s="96" t="s">
        <v>190</v>
      </c>
      <c r="G97" s="96" t="s">
        <v>191</v>
      </c>
      <c r="H97" s="96" t="s">
        <v>148</v>
      </c>
      <c r="I97" s="111"/>
      <c r="J97" s="111">
        <v>50</v>
      </c>
      <c r="K97" s="111">
        <v>50</v>
      </c>
      <c r="L97" s="111">
        <v>10</v>
      </c>
      <c r="M97" s="110">
        <v>100</v>
      </c>
      <c r="N97" s="110">
        <v>100</v>
      </c>
      <c r="O97" s="110">
        <v>100</v>
      </c>
      <c r="P97" s="183">
        <v>100</v>
      </c>
      <c r="Q97" s="110">
        <v>100</v>
      </c>
      <c r="R97" s="32"/>
    </row>
    <row r="98" spans="2:18" s="14" customFormat="1" ht="18.75" customHeight="1" x14ac:dyDescent="0.3">
      <c r="B98" s="148"/>
      <c r="C98" s="217" t="s">
        <v>232</v>
      </c>
      <c r="D98" s="107" t="s">
        <v>15</v>
      </c>
      <c r="E98" s="97">
        <v>971</v>
      </c>
      <c r="F98" s="96" t="s">
        <v>188</v>
      </c>
      <c r="G98" s="96" t="s">
        <v>258</v>
      </c>
      <c r="H98" s="96" t="s">
        <v>139</v>
      </c>
      <c r="I98" s="111"/>
      <c r="J98" s="111">
        <f>J100</f>
        <v>0</v>
      </c>
      <c r="K98" s="111">
        <f>K100</f>
        <v>0</v>
      </c>
      <c r="L98" s="111">
        <f>L100</f>
        <v>0</v>
      </c>
      <c r="M98" s="111">
        <f>M100</f>
        <v>0</v>
      </c>
      <c r="N98" s="110"/>
      <c r="O98" s="110"/>
      <c r="P98" s="183"/>
      <c r="Q98" s="160"/>
      <c r="R98" s="32"/>
    </row>
    <row r="99" spans="2:18" s="14" customFormat="1" x14ac:dyDescent="0.3">
      <c r="B99" s="148"/>
      <c r="C99" s="218"/>
      <c r="D99" s="107" t="s">
        <v>174</v>
      </c>
      <c r="E99" s="97"/>
      <c r="F99" s="96"/>
      <c r="G99" s="96"/>
      <c r="H99" s="96"/>
      <c r="I99" s="111"/>
      <c r="J99" s="111"/>
      <c r="K99" s="111"/>
      <c r="L99" s="111"/>
      <c r="M99" s="110"/>
      <c r="N99" s="160"/>
      <c r="O99" s="160"/>
      <c r="P99" s="181"/>
      <c r="Q99" s="160"/>
      <c r="R99" s="32"/>
    </row>
    <row r="100" spans="2:18" s="14" customFormat="1" ht="30" customHeight="1" x14ac:dyDescent="0.3">
      <c r="B100" s="148"/>
      <c r="C100" s="219"/>
      <c r="D100" s="149" t="s">
        <v>69</v>
      </c>
      <c r="E100" s="97"/>
      <c r="F100" s="96"/>
      <c r="G100" s="96"/>
      <c r="H100" s="96"/>
      <c r="I100" s="111"/>
      <c r="J100" s="111">
        <v>0</v>
      </c>
      <c r="K100" s="111"/>
      <c r="L100" s="111"/>
      <c r="M100" s="110"/>
      <c r="N100" s="160"/>
      <c r="O100" s="160"/>
      <c r="P100" s="181"/>
      <c r="Q100" s="160"/>
      <c r="R100" s="32"/>
    </row>
    <row r="101" spans="2:18" s="14" customFormat="1" x14ac:dyDescent="0.3">
      <c r="B101" s="210" t="s">
        <v>36</v>
      </c>
      <c r="C101" s="210" t="s">
        <v>82</v>
      </c>
      <c r="D101" s="130" t="s">
        <v>15</v>
      </c>
      <c r="E101" s="98"/>
      <c r="F101" s="93"/>
      <c r="G101" s="93"/>
      <c r="H101" s="93"/>
      <c r="I101" s="109">
        <f>SUM(I104+I108+I111)</f>
        <v>70</v>
      </c>
      <c r="J101" s="109">
        <f t="shared" ref="J101:Q101" si="23">SUM(J104+J108+J111)</f>
        <v>10</v>
      </c>
      <c r="K101" s="109">
        <f t="shared" si="23"/>
        <v>10</v>
      </c>
      <c r="L101" s="109">
        <f t="shared" si="23"/>
        <v>10</v>
      </c>
      <c r="M101" s="109">
        <f t="shared" si="23"/>
        <v>3</v>
      </c>
      <c r="N101" s="109">
        <f t="shared" si="23"/>
        <v>3</v>
      </c>
      <c r="O101" s="109">
        <f t="shared" si="23"/>
        <v>3</v>
      </c>
      <c r="P101" s="109">
        <f t="shared" si="23"/>
        <v>3</v>
      </c>
      <c r="Q101" s="109">
        <f t="shared" si="23"/>
        <v>3</v>
      </c>
      <c r="R101" s="32"/>
    </row>
    <row r="102" spans="2:18" s="14" customFormat="1" x14ac:dyDescent="0.3">
      <c r="B102" s="211"/>
      <c r="C102" s="211"/>
      <c r="D102" s="107" t="s">
        <v>192</v>
      </c>
      <c r="E102" s="97"/>
      <c r="F102" s="96"/>
      <c r="G102" s="96"/>
      <c r="H102" s="96"/>
      <c r="I102" s="111"/>
      <c r="J102" s="111"/>
      <c r="K102" s="111"/>
      <c r="L102" s="111"/>
      <c r="M102" s="110"/>
      <c r="N102" s="160"/>
      <c r="O102" s="160"/>
      <c r="P102" s="181"/>
      <c r="Q102" s="160"/>
      <c r="R102" s="32"/>
    </row>
    <row r="103" spans="2:18" s="14" customFormat="1" ht="105" customHeight="1" x14ac:dyDescent="0.3">
      <c r="B103" s="212"/>
      <c r="C103" s="212"/>
      <c r="D103" s="107" t="s">
        <v>177</v>
      </c>
      <c r="E103" s="97"/>
      <c r="F103" s="96"/>
      <c r="G103" s="96"/>
      <c r="H103" s="96"/>
      <c r="I103" s="111"/>
      <c r="J103" s="111"/>
      <c r="K103" s="111"/>
      <c r="L103" s="111"/>
      <c r="M103" s="110"/>
      <c r="N103" s="160"/>
      <c r="O103" s="160"/>
      <c r="P103" s="181"/>
      <c r="Q103" s="160"/>
      <c r="R103" s="32"/>
    </row>
    <row r="104" spans="2:18" s="14" customFormat="1" ht="18.75" customHeight="1" x14ac:dyDescent="0.3">
      <c r="B104" s="207" t="s">
        <v>46</v>
      </c>
      <c r="C104" s="207" t="s">
        <v>83</v>
      </c>
      <c r="D104" s="107" t="s">
        <v>15</v>
      </c>
      <c r="E104" s="97"/>
      <c r="F104" s="96"/>
      <c r="G104" s="96"/>
      <c r="H104" s="96"/>
      <c r="I104" s="111">
        <v>60</v>
      </c>
      <c r="J104" s="111">
        <f t="shared" ref="J104:K104" si="24">J106+J107</f>
        <v>2</v>
      </c>
      <c r="K104" s="111">
        <f t="shared" si="24"/>
        <v>2</v>
      </c>
      <c r="L104" s="111">
        <f>L106+L107</f>
        <v>2</v>
      </c>
      <c r="M104" s="111">
        <f>M106+M107</f>
        <v>1</v>
      </c>
      <c r="N104" s="111">
        <f>N106+N107</f>
        <v>1</v>
      </c>
      <c r="O104" s="111">
        <f t="shared" ref="O104:Q104" si="25">O106+O107</f>
        <v>1</v>
      </c>
      <c r="P104" s="111">
        <f t="shared" si="25"/>
        <v>1</v>
      </c>
      <c r="Q104" s="111">
        <f t="shared" si="25"/>
        <v>1</v>
      </c>
      <c r="R104" s="32"/>
    </row>
    <row r="105" spans="2:18" s="14" customFormat="1" x14ac:dyDescent="0.3">
      <c r="B105" s="208"/>
      <c r="C105" s="208"/>
      <c r="D105" s="107" t="s">
        <v>192</v>
      </c>
      <c r="E105" s="97"/>
      <c r="F105" s="96"/>
      <c r="G105" s="96"/>
      <c r="H105" s="96"/>
      <c r="I105" s="111"/>
      <c r="J105" s="111"/>
      <c r="K105" s="111"/>
      <c r="L105" s="111"/>
      <c r="M105" s="110"/>
      <c r="N105" s="160"/>
      <c r="O105" s="160"/>
      <c r="P105" s="181"/>
      <c r="Q105" s="160"/>
      <c r="R105" s="32"/>
    </row>
    <row r="106" spans="2:18" s="14" customFormat="1" ht="45" customHeight="1" x14ac:dyDescent="0.3">
      <c r="B106" s="208"/>
      <c r="C106" s="208"/>
      <c r="D106" s="204" t="s">
        <v>177</v>
      </c>
      <c r="E106" s="97">
        <v>914</v>
      </c>
      <c r="F106" s="96" t="s">
        <v>166</v>
      </c>
      <c r="G106" s="96" t="s">
        <v>195</v>
      </c>
      <c r="H106" s="96" t="s">
        <v>139</v>
      </c>
      <c r="I106" s="111"/>
      <c r="J106" s="111">
        <v>0</v>
      </c>
      <c r="K106" s="111">
        <v>0</v>
      </c>
      <c r="L106" s="111">
        <v>0</v>
      </c>
      <c r="M106" s="110">
        <v>0</v>
      </c>
      <c r="N106" s="110">
        <v>0</v>
      </c>
      <c r="O106" s="110">
        <v>0</v>
      </c>
      <c r="P106" s="183">
        <v>0</v>
      </c>
      <c r="Q106" s="110">
        <v>0</v>
      </c>
      <c r="R106" s="32"/>
    </row>
    <row r="107" spans="2:18" s="14" customFormat="1" x14ac:dyDescent="0.3">
      <c r="B107" s="209"/>
      <c r="C107" s="209"/>
      <c r="D107" s="205"/>
      <c r="E107" s="97">
        <v>914</v>
      </c>
      <c r="F107" s="96" t="s">
        <v>268</v>
      </c>
      <c r="G107" s="96" t="s">
        <v>195</v>
      </c>
      <c r="H107" s="96" t="s">
        <v>139</v>
      </c>
      <c r="I107" s="111"/>
      <c r="J107" s="111">
        <v>2</v>
      </c>
      <c r="K107" s="111">
        <v>2</v>
      </c>
      <c r="L107" s="111">
        <v>2</v>
      </c>
      <c r="M107" s="110">
        <v>1</v>
      </c>
      <c r="N107" s="175">
        <v>1</v>
      </c>
      <c r="O107" s="175">
        <v>1</v>
      </c>
      <c r="P107" s="183">
        <v>1</v>
      </c>
      <c r="Q107" s="175">
        <v>1</v>
      </c>
      <c r="R107" s="32"/>
    </row>
    <row r="108" spans="2:18" s="14" customFormat="1" x14ac:dyDescent="0.3">
      <c r="B108" s="213" t="s">
        <v>47</v>
      </c>
      <c r="C108" s="207" t="s">
        <v>84</v>
      </c>
      <c r="D108" s="107" t="s">
        <v>15</v>
      </c>
      <c r="E108" s="97"/>
      <c r="F108" s="96"/>
      <c r="G108" s="96"/>
      <c r="H108" s="96"/>
      <c r="I108" s="111">
        <v>5</v>
      </c>
      <c r="J108" s="111">
        <f>J110</f>
        <v>2</v>
      </c>
      <c r="K108" s="111">
        <f>K110</f>
        <v>2</v>
      </c>
      <c r="L108" s="111">
        <f>L110</f>
        <v>2</v>
      </c>
      <c r="M108" s="110">
        <f>M110</f>
        <v>1</v>
      </c>
      <c r="N108" s="110">
        <f t="shared" ref="N108:Q108" si="26">N110</f>
        <v>1</v>
      </c>
      <c r="O108" s="110">
        <f t="shared" si="26"/>
        <v>1</v>
      </c>
      <c r="P108" s="110">
        <f t="shared" si="26"/>
        <v>1</v>
      </c>
      <c r="Q108" s="175">
        <f t="shared" si="26"/>
        <v>1</v>
      </c>
      <c r="R108" s="32"/>
    </row>
    <row r="109" spans="2:18" s="14" customFormat="1" x14ac:dyDescent="0.3">
      <c r="B109" s="214"/>
      <c r="C109" s="208"/>
      <c r="D109" s="107" t="s">
        <v>192</v>
      </c>
      <c r="E109" s="91"/>
      <c r="F109" s="92"/>
      <c r="G109" s="112"/>
      <c r="H109" s="91"/>
      <c r="I109" s="111"/>
      <c r="J109" s="111"/>
      <c r="K109" s="111"/>
      <c r="L109" s="111"/>
      <c r="M109" s="110"/>
      <c r="N109" s="176"/>
      <c r="O109" s="176"/>
      <c r="P109" s="181"/>
      <c r="Q109" s="176"/>
      <c r="R109" s="32"/>
    </row>
    <row r="110" spans="2:18" s="14" customFormat="1" ht="45" x14ac:dyDescent="0.3">
      <c r="B110" s="215"/>
      <c r="C110" s="209"/>
      <c r="D110" s="107" t="s">
        <v>177</v>
      </c>
      <c r="E110" s="94">
        <v>914</v>
      </c>
      <c r="F110" s="95" t="s">
        <v>166</v>
      </c>
      <c r="G110" s="113" t="s">
        <v>194</v>
      </c>
      <c r="H110" s="94">
        <v>200</v>
      </c>
      <c r="I110" s="111"/>
      <c r="J110" s="111">
        <v>2</v>
      </c>
      <c r="K110" s="111">
        <v>2</v>
      </c>
      <c r="L110" s="111">
        <v>2</v>
      </c>
      <c r="M110" s="110">
        <v>1</v>
      </c>
      <c r="N110" s="110">
        <v>1</v>
      </c>
      <c r="O110" s="110">
        <v>1</v>
      </c>
      <c r="P110" s="183">
        <v>1</v>
      </c>
      <c r="Q110" s="110">
        <v>1</v>
      </c>
      <c r="R110" s="32"/>
    </row>
    <row r="111" spans="2:18" s="14" customFormat="1" x14ac:dyDescent="0.3">
      <c r="B111" s="213" t="s">
        <v>85</v>
      </c>
      <c r="C111" s="207" t="s">
        <v>86</v>
      </c>
      <c r="D111" s="107" t="s">
        <v>15</v>
      </c>
      <c r="E111" s="91"/>
      <c r="F111" s="92"/>
      <c r="G111" s="93"/>
      <c r="H111" s="91"/>
      <c r="I111" s="111">
        <v>5</v>
      </c>
      <c r="J111" s="111">
        <f t="shared" ref="J111:Q111" si="27">J113</f>
        <v>6</v>
      </c>
      <c r="K111" s="111">
        <f t="shared" si="27"/>
        <v>6</v>
      </c>
      <c r="L111" s="111">
        <f t="shared" si="27"/>
        <v>6</v>
      </c>
      <c r="M111" s="111">
        <f t="shared" si="27"/>
        <v>1</v>
      </c>
      <c r="N111" s="111">
        <f t="shared" si="27"/>
        <v>1</v>
      </c>
      <c r="O111" s="111">
        <f t="shared" si="27"/>
        <v>1</v>
      </c>
      <c r="P111" s="111">
        <f t="shared" si="27"/>
        <v>1</v>
      </c>
      <c r="Q111" s="111">
        <f t="shared" si="27"/>
        <v>1</v>
      </c>
      <c r="R111" s="32"/>
    </row>
    <row r="112" spans="2:18" s="14" customFormat="1" x14ac:dyDescent="0.3">
      <c r="B112" s="214"/>
      <c r="C112" s="208"/>
      <c r="D112" s="107" t="s">
        <v>87</v>
      </c>
      <c r="E112" s="94"/>
      <c r="F112" s="95"/>
      <c r="G112" s="96"/>
      <c r="H112" s="94"/>
      <c r="I112" s="111"/>
      <c r="J112" s="111"/>
      <c r="K112" s="111"/>
      <c r="L112" s="111"/>
      <c r="M112" s="110"/>
      <c r="N112" s="176"/>
      <c r="O112" s="176"/>
      <c r="P112" s="181"/>
      <c r="Q112" s="160"/>
      <c r="R112" s="32"/>
    </row>
    <row r="113" spans="2:18" s="14" customFormat="1" ht="56.25" customHeight="1" x14ac:dyDescent="0.3">
      <c r="B113" s="215"/>
      <c r="C113" s="209"/>
      <c r="D113" s="107" t="s">
        <v>178</v>
      </c>
      <c r="E113" s="115">
        <v>914</v>
      </c>
      <c r="F113" s="95" t="s">
        <v>167</v>
      </c>
      <c r="G113" s="116" t="s">
        <v>196</v>
      </c>
      <c r="H113" s="94">
        <v>200</v>
      </c>
      <c r="I113" s="111"/>
      <c r="J113" s="111">
        <v>6</v>
      </c>
      <c r="K113" s="111">
        <v>6</v>
      </c>
      <c r="L113" s="111">
        <v>6</v>
      </c>
      <c r="M113" s="110">
        <v>1</v>
      </c>
      <c r="N113" s="110">
        <v>1</v>
      </c>
      <c r="O113" s="110">
        <v>1</v>
      </c>
      <c r="P113" s="183">
        <v>1</v>
      </c>
      <c r="Q113" s="110">
        <v>1</v>
      </c>
      <c r="R113" s="32"/>
    </row>
    <row r="114" spans="2:18" s="14" customFormat="1" x14ac:dyDescent="0.3">
      <c r="B114" s="210" t="s">
        <v>37</v>
      </c>
      <c r="C114" s="210" t="s">
        <v>88</v>
      </c>
      <c r="D114" s="130" t="s">
        <v>15</v>
      </c>
      <c r="E114" s="133"/>
      <c r="F114" s="134"/>
      <c r="G114" s="135"/>
      <c r="H114" s="91"/>
      <c r="I114" s="109" t="e">
        <f>SUM(#REF!+#REF!)</f>
        <v>#REF!</v>
      </c>
      <c r="J114" s="109">
        <f t="shared" ref="J114:P114" si="28">SUM(J117)</f>
        <v>0</v>
      </c>
      <c r="K114" s="109">
        <f t="shared" si="28"/>
        <v>0</v>
      </c>
      <c r="L114" s="109">
        <f t="shared" si="28"/>
        <v>0</v>
      </c>
      <c r="M114" s="109">
        <f t="shared" si="28"/>
        <v>0</v>
      </c>
      <c r="N114" s="109">
        <f t="shared" si="28"/>
        <v>0</v>
      </c>
      <c r="O114" s="109">
        <f t="shared" si="28"/>
        <v>0</v>
      </c>
      <c r="P114" s="109">
        <f t="shared" si="28"/>
        <v>0</v>
      </c>
      <c r="Q114" s="160"/>
      <c r="R114" s="32"/>
    </row>
    <row r="115" spans="2:18" s="14" customFormat="1" x14ac:dyDescent="0.3">
      <c r="B115" s="211"/>
      <c r="C115" s="211"/>
      <c r="D115" s="107" t="s">
        <v>198</v>
      </c>
      <c r="E115" s="119"/>
      <c r="F115" s="120"/>
      <c r="G115" s="121"/>
      <c r="H115" s="163"/>
      <c r="I115" s="111"/>
      <c r="J115" s="111"/>
      <c r="K115" s="111"/>
      <c r="L115" s="111"/>
      <c r="M115" s="110"/>
      <c r="N115" s="160"/>
      <c r="O115" s="160"/>
      <c r="P115" s="181"/>
      <c r="Q115" s="160"/>
      <c r="R115" s="32"/>
    </row>
    <row r="116" spans="2:18" s="14" customFormat="1" ht="74.25" customHeight="1" x14ac:dyDescent="0.3">
      <c r="B116" s="212"/>
      <c r="C116" s="212"/>
      <c r="D116" s="107" t="s">
        <v>177</v>
      </c>
      <c r="E116" s="115"/>
      <c r="F116" s="92"/>
      <c r="G116" s="93"/>
      <c r="H116" s="91"/>
      <c r="I116" s="111"/>
      <c r="J116" s="111"/>
      <c r="K116" s="111"/>
      <c r="L116" s="111"/>
      <c r="M116" s="110"/>
      <c r="N116" s="160"/>
      <c r="O116" s="160"/>
      <c r="P116" s="181"/>
      <c r="Q116" s="160"/>
      <c r="R116" s="32"/>
    </row>
    <row r="117" spans="2:18" s="14" customFormat="1" x14ac:dyDescent="0.3">
      <c r="B117" s="207" t="s">
        <v>282</v>
      </c>
      <c r="C117" s="207" t="s">
        <v>234</v>
      </c>
      <c r="D117" s="107" t="s">
        <v>15</v>
      </c>
      <c r="E117" s="94"/>
      <c r="F117" s="95"/>
      <c r="G117" s="96"/>
      <c r="H117" s="94"/>
      <c r="I117" s="111"/>
      <c r="J117" s="111">
        <f t="shared" ref="J117:L117" si="29">J119+J120</f>
        <v>0</v>
      </c>
      <c r="K117" s="111">
        <f t="shared" si="29"/>
        <v>0</v>
      </c>
      <c r="L117" s="111">
        <f t="shared" si="29"/>
        <v>0</v>
      </c>
      <c r="M117" s="111">
        <f>M119+M120</f>
        <v>0</v>
      </c>
      <c r="N117" s="111">
        <f>N119+N120</f>
        <v>0</v>
      </c>
      <c r="O117" s="111">
        <f t="shared" ref="O117:Q117" si="30">O119+O120</f>
        <v>0</v>
      </c>
      <c r="P117" s="111">
        <f t="shared" si="30"/>
        <v>0</v>
      </c>
      <c r="Q117" s="111">
        <f t="shared" si="30"/>
        <v>0</v>
      </c>
      <c r="R117" s="32"/>
    </row>
    <row r="118" spans="2:18" s="14" customFormat="1" x14ac:dyDescent="0.3">
      <c r="B118" s="208"/>
      <c r="C118" s="208"/>
      <c r="D118" s="107" t="s">
        <v>197</v>
      </c>
      <c r="E118" s="94"/>
      <c r="F118" s="95"/>
      <c r="G118" s="96"/>
      <c r="H118" s="94"/>
      <c r="I118" s="111"/>
      <c r="J118" s="111"/>
      <c r="K118" s="111"/>
      <c r="L118" s="111"/>
      <c r="M118" s="110"/>
      <c r="N118" s="160"/>
      <c r="O118" s="160"/>
      <c r="P118" s="181"/>
      <c r="Q118" s="160"/>
      <c r="R118" s="32"/>
    </row>
    <row r="119" spans="2:18" s="14" customFormat="1" ht="45" x14ac:dyDescent="0.3">
      <c r="B119" s="208"/>
      <c r="C119" s="208"/>
      <c r="D119" s="107" t="s">
        <v>177</v>
      </c>
      <c r="E119" s="94">
        <v>914</v>
      </c>
      <c r="F119" s="95" t="s">
        <v>260</v>
      </c>
      <c r="G119" s="96" t="s">
        <v>283</v>
      </c>
      <c r="H119" s="94">
        <v>200</v>
      </c>
      <c r="I119" s="111"/>
      <c r="J119" s="111">
        <v>0</v>
      </c>
      <c r="K119" s="111">
        <v>0</v>
      </c>
      <c r="L119" s="111">
        <v>0</v>
      </c>
      <c r="M119" s="110">
        <v>0</v>
      </c>
      <c r="N119" s="110">
        <v>0</v>
      </c>
      <c r="O119" s="110">
        <v>0</v>
      </c>
      <c r="P119" s="181">
        <v>0</v>
      </c>
      <c r="Q119" s="160"/>
      <c r="R119" s="32"/>
    </row>
    <row r="120" spans="2:18" s="14" customFormat="1" ht="42.75" customHeight="1" x14ac:dyDescent="0.3">
      <c r="B120" s="208"/>
      <c r="C120" s="208"/>
      <c r="D120" s="187" t="s">
        <v>233</v>
      </c>
      <c r="E120" s="94">
        <v>971</v>
      </c>
      <c r="F120" s="95" t="s">
        <v>260</v>
      </c>
      <c r="G120" s="96" t="s">
        <v>283</v>
      </c>
      <c r="H120" s="94">
        <v>200</v>
      </c>
      <c r="I120" s="111"/>
      <c r="J120" s="111">
        <v>0</v>
      </c>
      <c r="K120" s="111">
        <v>0</v>
      </c>
      <c r="L120" s="111">
        <v>0</v>
      </c>
      <c r="M120" s="110">
        <v>0</v>
      </c>
      <c r="N120" s="174"/>
      <c r="O120" s="174"/>
      <c r="P120" s="181"/>
      <c r="Q120" s="160"/>
      <c r="R120" s="32"/>
    </row>
    <row r="121" spans="2:18" x14ac:dyDescent="0.3">
      <c r="B121" s="210" t="s">
        <v>121</v>
      </c>
      <c r="C121" s="210" t="s">
        <v>122</v>
      </c>
      <c r="D121" s="130" t="s">
        <v>15</v>
      </c>
      <c r="E121" s="136"/>
      <c r="F121" s="134"/>
      <c r="G121" s="135"/>
      <c r="H121" s="136"/>
      <c r="I121" s="109">
        <f>SUM(I124+I128)</f>
        <v>538.70000000000005</v>
      </c>
      <c r="J121" s="109">
        <f>SUM(J124+J128+J131+J134)</f>
        <v>5</v>
      </c>
      <c r="K121" s="109">
        <f t="shared" ref="K121:Q121" si="31">SUM(K124+K128+K131+K134)</f>
        <v>5</v>
      </c>
      <c r="L121" s="109">
        <f t="shared" si="31"/>
        <v>5</v>
      </c>
      <c r="M121" s="109">
        <f t="shared" si="31"/>
        <v>5</v>
      </c>
      <c r="N121" s="109">
        <f t="shared" si="31"/>
        <v>5</v>
      </c>
      <c r="O121" s="109">
        <f t="shared" si="31"/>
        <v>5</v>
      </c>
      <c r="P121" s="109">
        <f t="shared" si="31"/>
        <v>5</v>
      </c>
      <c r="Q121" s="109">
        <f t="shared" si="31"/>
        <v>5</v>
      </c>
      <c r="R121" s="31"/>
    </row>
    <row r="122" spans="2:18" x14ac:dyDescent="0.3">
      <c r="B122" s="211"/>
      <c r="C122" s="211"/>
      <c r="D122" s="107" t="s">
        <v>192</v>
      </c>
      <c r="E122" s="117"/>
      <c r="F122" s="118"/>
      <c r="G122" s="116"/>
      <c r="H122" s="117"/>
      <c r="I122" s="111"/>
      <c r="J122" s="111"/>
      <c r="K122" s="111"/>
      <c r="L122" s="111"/>
      <c r="M122" s="110"/>
      <c r="N122" s="161"/>
      <c r="O122" s="161"/>
      <c r="P122" s="182"/>
      <c r="Q122" s="161"/>
      <c r="R122" s="31"/>
    </row>
    <row r="123" spans="2:18" ht="66.75" customHeight="1" x14ac:dyDescent="0.3">
      <c r="B123" s="212"/>
      <c r="C123" s="212"/>
      <c r="D123" s="107" t="s">
        <v>177</v>
      </c>
      <c r="E123" s="122"/>
      <c r="F123" s="120"/>
      <c r="G123" s="121"/>
      <c r="H123" s="122"/>
      <c r="I123" s="111"/>
      <c r="J123" s="111"/>
      <c r="K123" s="111"/>
      <c r="L123" s="111"/>
      <c r="M123" s="110"/>
      <c r="N123" s="161"/>
      <c r="O123" s="161"/>
      <c r="P123" s="182"/>
      <c r="Q123" s="161"/>
      <c r="R123" s="31"/>
    </row>
    <row r="124" spans="2:18" x14ac:dyDescent="0.3">
      <c r="B124" s="207" t="s">
        <v>123</v>
      </c>
      <c r="C124" s="207" t="s">
        <v>127</v>
      </c>
      <c r="D124" s="107" t="s">
        <v>15</v>
      </c>
      <c r="E124" s="94"/>
      <c r="F124" s="95"/>
      <c r="G124" s="96"/>
      <c r="H124" s="94"/>
      <c r="I124" s="111">
        <v>450</v>
      </c>
      <c r="J124" s="111">
        <f>J127+J126</f>
        <v>2</v>
      </c>
      <c r="K124" s="111">
        <f t="shared" ref="K124:Q124" si="32">K127+K126</f>
        <v>2</v>
      </c>
      <c r="L124" s="111">
        <f t="shared" si="32"/>
        <v>2</v>
      </c>
      <c r="M124" s="111">
        <f t="shared" si="32"/>
        <v>2</v>
      </c>
      <c r="N124" s="111">
        <f t="shared" si="32"/>
        <v>2</v>
      </c>
      <c r="O124" s="111">
        <f t="shared" si="32"/>
        <v>2</v>
      </c>
      <c r="P124" s="111">
        <f t="shared" si="32"/>
        <v>2</v>
      </c>
      <c r="Q124" s="111">
        <f t="shared" si="32"/>
        <v>2</v>
      </c>
      <c r="R124" s="31"/>
    </row>
    <row r="125" spans="2:18" x14ac:dyDescent="0.3">
      <c r="B125" s="208"/>
      <c r="C125" s="208"/>
      <c r="D125" s="107" t="s">
        <v>199</v>
      </c>
      <c r="E125" s="94"/>
      <c r="F125" s="95"/>
      <c r="G125" s="96"/>
      <c r="H125" s="94"/>
      <c r="I125" s="111"/>
      <c r="J125" s="111"/>
      <c r="K125" s="111"/>
      <c r="L125" s="111"/>
      <c r="M125" s="110"/>
      <c r="N125" s="161"/>
      <c r="O125" s="161"/>
      <c r="P125" s="182"/>
      <c r="Q125" s="161"/>
      <c r="R125" s="31"/>
    </row>
    <row r="126" spans="2:18" x14ac:dyDescent="0.3">
      <c r="B126" s="208"/>
      <c r="C126" s="208"/>
      <c r="D126" s="204" t="s">
        <v>177</v>
      </c>
      <c r="E126" s="94">
        <v>914</v>
      </c>
      <c r="F126" s="95" t="s">
        <v>137</v>
      </c>
      <c r="G126" s="96" t="s">
        <v>208</v>
      </c>
      <c r="H126" s="94">
        <v>200</v>
      </c>
      <c r="I126" s="111"/>
      <c r="J126" s="111">
        <v>1</v>
      </c>
      <c r="K126" s="111">
        <v>1</v>
      </c>
      <c r="L126" s="111">
        <v>1</v>
      </c>
      <c r="M126" s="110">
        <v>1</v>
      </c>
      <c r="N126" s="197">
        <v>1</v>
      </c>
      <c r="O126" s="197">
        <v>1</v>
      </c>
      <c r="P126" s="196">
        <v>1</v>
      </c>
      <c r="Q126" s="197">
        <v>1</v>
      </c>
      <c r="R126" s="31"/>
    </row>
    <row r="127" spans="2:18" x14ac:dyDescent="0.3">
      <c r="B127" s="209"/>
      <c r="C127" s="209"/>
      <c r="D127" s="205"/>
      <c r="E127" s="115">
        <v>914</v>
      </c>
      <c r="F127" s="123" t="s">
        <v>200</v>
      </c>
      <c r="G127" s="124" t="s">
        <v>201</v>
      </c>
      <c r="H127" s="115">
        <v>200</v>
      </c>
      <c r="I127" s="125"/>
      <c r="J127" s="125">
        <v>1</v>
      </c>
      <c r="K127" s="111">
        <v>1</v>
      </c>
      <c r="L127" s="111">
        <v>1</v>
      </c>
      <c r="M127" s="110">
        <v>1</v>
      </c>
      <c r="N127" s="197">
        <v>1</v>
      </c>
      <c r="O127" s="197">
        <v>1</v>
      </c>
      <c r="P127" s="196">
        <v>1</v>
      </c>
      <c r="Q127" s="197">
        <v>1</v>
      </c>
      <c r="R127" s="31"/>
    </row>
    <row r="128" spans="2:18" x14ac:dyDescent="0.3">
      <c r="B128" s="207" t="s">
        <v>124</v>
      </c>
      <c r="C128" s="207" t="s">
        <v>128</v>
      </c>
      <c r="D128" s="107" t="s">
        <v>15</v>
      </c>
      <c r="E128" s="117"/>
      <c r="F128" s="118"/>
      <c r="G128" s="116"/>
      <c r="H128" s="117"/>
      <c r="I128" s="111">
        <v>88.7</v>
      </c>
      <c r="J128" s="111">
        <f>J130</f>
        <v>0.5</v>
      </c>
      <c r="K128" s="111">
        <f t="shared" ref="K128:Q128" si="33">K130</f>
        <v>0.5</v>
      </c>
      <c r="L128" s="111">
        <f t="shared" si="33"/>
        <v>0.5</v>
      </c>
      <c r="M128" s="111">
        <f t="shared" si="33"/>
        <v>0.5</v>
      </c>
      <c r="N128" s="111">
        <f t="shared" si="33"/>
        <v>0.5</v>
      </c>
      <c r="O128" s="111">
        <f t="shared" si="33"/>
        <v>0.5</v>
      </c>
      <c r="P128" s="111">
        <f t="shared" si="33"/>
        <v>0.5</v>
      </c>
      <c r="Q128" s="111">
        <f t="shared" si="33"/>
        <v>0.5</v>
      </c>
      <c r="R128" s="31"/>
    </row>
    <row r="129" spans="2:17" x14ac:dyDescent="0.3">
      <c r="B129" s="208"/>
      <c r="C129" s="208"/>
      <c r="D129" s="107" t="s">
        <v>199</v>
      </c>
      <c r="E129" s="122"/>
      <c r="F129" s="120"/>
      <c r="G129" s="121"/>
      <c r="H129" s="122"/>
      <c r="I129" s="111"/>
      <c r="J129" s="111"/>
      <c r="K129" s="111"/>
      <c r="L129" s="111"/>
      <c r="M129" s="110"/>
      <c r="N129" s="162"/>
      <c r="O129" s="162"/>
      <c r="P129" s="182"/>
      <c r="Q129" s="162"/>
    </row>
    <row r="130" spans="2:17" ht="45" x14ac:dyDescent="0.3">
      <c r="B130" s="209"/>
      <c r="C130" s="209"/>
      <c r="D130" s="107" t="s">
        <v>177</v>
      </c>
      <c r="E130" s="94">
        <v>914</v>
      </c>
      <c r="F130" s="95" t="s">
        <v>200</v>
      </c>
      <c r="G130" s="96" t="s">
        <v>202</v>
      </c>
      <c r="H130" s="94">
        <v>200</v>
      </c>
      <c r="I130" s="111"/>
      <c r="J130" s="111">
        <v>0.5</v>
      </c>
      <c r="K130" s="111">
        <v>0.5</v>
      </c>
      <c r="L130" s="111">
        <v>0.5</v>
      </c>
      <c r="M130" s="111">
        <v>0.5</v>
      </c>
      <c r="N130" s="146">
        <v>0.5</v>
      </c>
      <c r="O130" s="146">
        <v>0.5</v>
      </c>
      <c r="P130" s="182">
        <v>0.5</v>
      </c>
      <c r="Q130" s="146">
        <v>0.5</v>
      </c>
    </row>
    <row r="131" spans="2:17" x14ac:dyDescent="0.3">
      <c r="B131" s="207" t="s">
        <v>125</v>
      </c>
      <c r="C131" s="207" t="s">
        <v>129</v>
      </c>
      <c r="D131" s="107" t="s">
        <v>15</v>
      </c>
      <c r="E131" s="94"/>
      <c r="F131" s="95"/>
      <c r="G131" s="96"/>
      <c r="H131" s="94"/>
      <c r="I131" s="111">
        <v>450</v>
      </c>
      <c r="J131" s="111">
        <f>J133</f>
        <v>1</v>
      </c>
      <c r="K131" s="111">
        <f t="shared" ref="K131:Q131" si="34">K133</f>
        <v>1</v>
      </c>
      <c r="L131" s="111">
        <f t="shared" si="34"/>
        <v>1</v>
      </c>
      <c r="M131" s="111">
        <f t="shared" si="34"/>
        <v>1</v>
      </c>
      <c r="N131" s="111">
        <f t="shared" si="34"/>
        <v>1</v>
      </c>
      <c r="O131" s="111">
        <f t="shared" si="34"/>
        <v>1</v>
      </c>
      <c r="P131" s="111">
        <f t="shared" si="34"/>
        <v>1</v>
      </c>
      <c r="Q131" s="111">
        <f t="shared" si="34"/>
        <v>1</v>
      </c>
    </row>
    <row r="132" spans="2:17" x14ac:dyDescent="0.3">
      <c r="B132" s="208"/>
      <c r="C132" s="208"/>
      <c r="D132" s="107" t="s">
        <v>197</v>
      </c>
      <c r="E132" s="126"/>
      <c r="F132" s="118"/>
      <c r="G132" s="116"/>
      <c r="H132" s="117"/>
      <c r="I132" s="111"/>
      <c r="J132" s="111"/>
      <c r="K132" s="111"/>
      <c r="L132" s="111"/>
      <c r="M132" s="146"/>
      <c r="N132" s="162"/>
      <c r="O132" s="162"/>
      <c r="P132" s="182"/>
      <c r="Q132" s="162"/>
    </row>
    <row r="133" spans="2:17" ht="28.5" customHeight="1" x14ac:dyDescent="0.3">
      <c r="B133" s="209"/>
      <c r="C133" s="209"/>
      <c r="D133" s="107" t="s">
        <v>72</v>
      </c>
      <c r="E133" s="94">
        <v>970</v>
      </c>
      <c r="F133" s="95" t="s">
        <v>146</v>
      </c>
      <c r="G133" s="127" t="s">
        <v>205</v>
      </c>
      <c r="H133" s="94">
        <v>200</v>
      </c>
      <c r="I133" s="111"/>
      <c r="J133" s="111">
        <v>1</v>
      </c>
      <c r="K133" s="111">
        <v>1</v>
      </c>
      <c r="L133" s="111">
        <v>1</v>
      </c>
      <c r="M133" s="147">
        <v>1</v>
      </c>
      <c r="N133" s="198">
        <v>1</v>
      </c>
      <c r="O133" s="198">
        <v>1</v>
      </c>
      <c r="P133" s="196">
        <v>1</v>
      </c>
      <c r="Q133" s="198">
        <v>1</v>
      </c>
    </row>
    <row r="134" spans="2:17" x14ac:dyDescent="0.3">
      <c r="B134" s="207" t="s">
        <v>126</v>
      </c>
      <c r="C134" s="207" t="s">
        <v>130</v>
      </c>
      <c r="D134" s="107" t="s">
        <v>15</v>
      </c>
      <c r="E134" s="122"/>
      <c r="F134" s="120"/>
      <c r="G134" s="116"/>
      <c r="H134" s="122"/>
      <c r="I134" s="111">
        <v>88.7</v>
      </c>
      <c r="J134" s="111">
        <f>J137+J136</f>
        <v>1.5</v>
      </c>
      <c r="K134" s="111">
        <f t="shared" ref="K134:Q134" si="35">K137+K136</f>
        <v>1.5</v>
      </c>
      <c r="L134" s="111">
        <f t="shared" si="35"/>
        <v>1.5</v>
      </c>
      <c r="M134" s="111">
        <f t="shared" si="35"/>
        <v>1.5</v>
      </c>
      <c r="N134" s="111">
        <f t="shared" si="35"/>
        <v>1.5</v>
      </c>
      <c r="O134" s="111">
        <f t="shared" si="35"/>
        <v>1.5</v>
      </c>
      <c r="P134" s="111">
        <f t="shared" si="35"/>
        <v>1.5</v>
      </c>
      <c r="Q134" s="111">
        <f t="shared" si="35"/>
        <v>1.5</v>
      </c>
    </row>
    <row r="135" spans="2:17" x14ac:dyDescent="0.3">
      <c r="B135" s="208"/>
      <c r="C135" s="208"/>
      <c r="D135" s="107" t="s">
        <v>199</v>
      </c>
      <c r="E135" s="91"/>
      <c r="F135" s="92"/>
      <c r="G135" s="93"/>
      <c r="H135" s="91"/>
      <c r="I135" s="111"/>
      <c r="J135" s="111"/>
      <c r="K135" s="111"/>
      <c r="L135" s="111"/>
      <c r="M135" s="146"/>
      <c r="N135" s="162"/>
      <c r="O135" s="162"/>
      <c r="P135" s="182"/>
      <c r="Q135" s="162"/>
    </row>
    <row r="136" spans="2:17" ht="30" x14ac:dyDescent="0.3">
      <c r="B136" s="208"/>
      <c r="C136" s="208"/>
      <c r="D136" s="107" t="s">
        <v>261</v>
      </c>
      <c r="E136" s="94">
        <v>971</v>
      </c>
      <c r="F136" s="95" t="s">
        <v>207</v>
      </c>
      <c r="G136" s="96" t="s">
        <v>206</v>
      </c>
      <c r="H136" s="94">
        <v>200</v>
      </c>
      <c r="I136" s="111"/>
      <c r="J136" s="199">
        <v>1</v>
      </c>
      <c r="K136" s="199">
        <v>1</v>
      </c>
      <c r="L136" s="199">
        <v>1</v>
      </c>
      <c r="M136" s="198">
        <v>1</v>
      </c>
      <c r="N136" s="198">
        <v>1</v>
      </c>
      <c r="O136" s="198">
        <v>1</v>
      </c>
      <c r="P136" s="196">
        <v>1</v>
      </c>
      <c r="Q136" s="198">
        <v>1</v>
      </c>
    </row>
    <row r="137" spans="2:17" ht="45" x14ac:dyDescent="0.3">
      <c r="B137" s="209"/>
      <c r="C137" s="209"/>
      <c r="D137" s="107" t="s">
        <v>177</v>
      </c>
      <c r="E137" s="94">
        <v>914</v>
      </c>
      <c r="F137" s="95" t="s">
        <v>203</v>
      </c>
      <c r="G137" s="96" t="s">
        <v>204</v>
      </c>
      <c r="H137" s="94">
        <v>200</v>
      </c>
      <c r="I137" s="111"/>
      <c r="J137" s="199">
        <v>0.5</v>
      </c>
      <c r="K137" s="199">
        <v>0.5</v>
      </c>
      <c r="L137" s="199">
        <v>0.5</v>
      </c>
      <c r="M137" s="198">
        <v>0.5</v>
      </c>
      <c r="N137" s="198">
        <v>0.5</v>
      </c>
      <c r="O137" s="198">
        <v>0.5</v>
      </c>
      <c r="P137" s="196">
        <v>0.5</v>
      </c>
      <c r="Q137" s="198">
        <v>0.5</v>
      </c>
    </row>
    <row r="138" spans="2:17" x14ac:dyDescent="0.3">
      <c r="B138" s="128"/>
      <c r="C138" s="128"/>
      <c r="D138" s="128"/>
      <c r="E138" s="129"/>
      <c r="F138" s="129"/>
      <c r="G138" s="129"/>
      <c r="H138" s="129"/>
      <c r="I138" s="129"/>
      <c r="J138" s="128"/>
      <c r="K138" s="128"/>
      <c r="L138" s="128"/>
      <c r="M138" s="128"/>
    </row>
  </sheetData>
  <mergeCells count="75">
    <mergeCell ref="D5:D6"/>
    <mergeCell ref="E5:H5"/>
    <mergeCell ref="I5:Q5"/>
    <mergeCell ref="B5:B6"/>
    <mergeCell ref="C5:C6"/>
    <mergeCell ref="C63:C70"/>
    <mergeCell ref="B63:B70"/>
    <mergeCell ref="D28:D30"/>
    <mergeCell ref="B32:B35"/>
    <mergeCell ref="C32:C35"/>
    <mergeCell ref="B36:B40"/>
    <mergeCell ref="C36:C40"/>
    <mergeCell ref="B60:B62"/>
    <mergeCell ref="C41:C44"/>
    <mergeCell ref="B45:B50"/>
    <mergeCell ref="C45:C50"/>
    <mergeCell ref="C60:C62"/>
    <mergeCell ref="C57:C59"/>
    <mergeCell ref="B57:B59"/>
    <mergeCell ref="B41:B44"/>
    <mergeCell ref="B4:O4"/>
    <mergeCell ref="B54:B56"/>
    <mergeCell ref="C54:C56"/>
    <mergeCell ref="B51:B53"/>
    <mergeCell ref="C51:C53"/>
    <mergeCell ref="B26:B31"/>
    <mergeCell ref="C26:C31"/>
    <mergeCell ref="B22:B25"/>
    <mergeCell ref="C22:C25"/>
    <mergeCell ref="B8:B12"/>
    <mergeCell ref="C8:C12"/>
    <mergeCell ref="B13:B16"/>
    <mergeCell ref="C13:C16"/>
    <mergeCell ref="D20:D21"/>
    <mergeCell ref="C17:C21"/>
    <mergeCell ref="B17:B21"/>
    <mergeCell ref="C114:C116"/>
    <mergeCell ref="B85:B87"/>
    <mergeCell ref="C85:C87"/>
    <mergeCell ref="B88:B92"/>
    <mergeCell ref="C88:C92"/>
    <mergeCell ref="C98:C100"/>
    <mergeCell ref="C93:C97"/>
    <mergeCell ref="B101:B103"/>
    <mergeCell ref="C101:C103"/>
    <mergeCell ref="C104:C107"/>
    <mergeCell ref="B104:B107"/>
    <mergeCell ref="B111:B113"/>
    <mergeCell ref="B93:B97"/>
    <mergeCell ref="C111:C113"/>
    <mergeCell ref="B114:B116"/>
    <mergeCell ref="C71:C84"/>
    <mergeCell ref="B71:B84"/>
    <mergeCell ref="B131:B133"/>
    <mergeCell ref="C131:C133"/>
    <mergeCell ref="B134:B137"/>
    <mergeCell ref="C134:C137"/>
    <mergeCell ref="B121:B123"/>
    <mergeCell ref="C121:C123"/>
    <mergeCell ref="B124:B127"/>
    <mergeCell ref="C124:C127"/>
    <mergeCell ref="B128:B130"/>
    <mergeCell ref="C128:C130"/>
    <mergeCell ref="C117:C120"/>
    <mergeCell ref="B117:B120"/>
    <mergeCell ref="B108:B110"/>
    <mergeCell ref="C108:C110"/>
    <mergeCell ref="D126:D127"/>
    <mergeCell ref="D38:D39"/>
    <mergeCell ref="D47:D50"/>
    <mergeCell ref="D91:D92"/>
    <mergeCell ref="D65:D70"/>
    <mergeCell ref="D106:D107"/>
    <mergeCell ref="D73:D84"/>
    <mergeCell ref="D95:D97"/>
  </mergeCells>
  <printOptions horizontalCentered="1"/>
  <pageMargins left="0.39370078740157483" right="0.39370078740157483" top="0.55118110236220474" bottom="0.35433070866141736" header="0" footer="0"/>
  <pageSetup paperSize="9" scale="70" firstPageNumber="163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109"/>
  <sheetViews>
    <sheetView topLeftCell="B1" zoomScaleSheetLayoutView="110" workbookViewId="0">
      <pane ySplit="1" topLeftCell="A96" activePane="bottomLeft" state="frozen"/>
      <selection activeCell="B1" sqref="B1"/>
      <selection pane="bottomLeft" activeCell="B94" sqref="B94:B96"/>
    </sheetView>
  </sheetViews>
  <sheetFormatPr defaultRowHeight="18.75" x14ac:dyDescent="0.3"/>
  <cols>
    <col min="1" max="1" width="0" style="18" hidden="1" customWidth="1"/>
    <col min="2" max="2" width="23.42578125" style="18" customWidth="1"/>
    <col min="3" max="3" width="34.5703125" style="18" customWidth="1"/>
    <col min="4" max="4" width="48.5703125" style="18" customWidth="1"/>
    <col min="5" max="5" width="12" style="19" customWidth="1"/>
    <col min="6" max="6" width="11.7109375" style="19" customWidth="1"/>
    <col min="7" max="7" width="13.5703125" style="19" customWidth="1"/>
    <col min="8" max="8" width="11.140625" style="19" customWidth="1"/>
    <col min="9" max="9" width="19.140625" style="19" hidden="1" customWidth="1"/>
    <col min="10" max="10" width="11.28515625" style="18" customWidth="1"/>
    <col min="11" max="11" width="11.5703125" style="18" customWidth="1"/>
    <col min="12" max="12" width="10.5703125" style="18" customWidth="1"/>
    <col min="13" max="13" width="10.140625" style="18" customWidth="1"/>
    <col min="14" max="14" width="13.5703125" style="18" bestFit="1" customWidth="1"/>
    <col min="15" max="238" width="9.140625" style="18"/>
    <col min="239" max="239" width="0" style="18" hidden="1" customWidth="1"/>
    <col min="240" max="240" width="21.7109375" style="18" customWidth="1"/>
    <col min="241" max="241" width="48.140625" style="18" customWidth="1"/>
    <col min="242" max="242" width="29.7109375" style="18" customWidth="1"/>
    <col min="243" max="243" width="11.42578125" style="18" customWidth="1"/>
    <col min="244" max="244" width="7.5703125" style="18" customWidth="1"/>
    <col min="245" max="245" width="11.7109375" style="18" customWidth="1"/>
    <col min="246" max="246" width="7.140625" style="18" customWidth="1"/>
    <col min="247" max="247" width="0" style="18" hidden="1" customWidth="1"/>
    <col min="248" max="249" width="19.140625" style="18" customWidth="1"/>
    <col min="250" max="250" width="20.42578125" style="18" customWidth="1"/>
    <col min="251" max="251" width="20.85546875" style="18" customWidth="1"/>
    <col min="252" max="253" width="22" style="18" customWidth="1"/>
    <col min="254" max="254" width="0" style="18" hidden="1" customWidth="1"/>
    <col min="255" max="255" width="27.28515625" style="18" customWidth="1"/>
    <col min="256" max="256" width="18.140625" style="18" bestFit="1" customWidth="1"/>
    <col min="257" max="257" width="11.42578125" style="18" bestFit="1" customWidth="1"/>
    <col min="258" max="258" width="11.5703125" style="18" bestFit="1" customWidth="1"/>
    <col min="259" max="494" width="9.140625" style="18"/>
    <col min="495" max="495" width="0" style="18" hidden="1" customWidth="1"/>
    <col min="496" max="496" width="21.7109375" style="18" customWidth="1"/>
    <col min="497" max="497" width="48.140625" style="18" customWidth="1"/>
    <col min="498" max="498" width="29.7109375" style="18" customWidth="1"/>
    <col min="499" max="499" width="11.42578125" style="18" customWidth="1"/>
    <col min="500" max="500" width="7.5703125" style="18" customWidth="1"/>
    <col min="501" max="501" width="11.7109375" style="18" customWidth="1"/>
    <col min="502" max="502" width="7.140625" style="18" customWidth="1"/>
    <col min="503" max="503" width="0" style="18" hidden="1" customWidth="1"/>
    <col min="504" max="505" width="19.140625" style="18" customWidth="1"/>
    <col min="506" max="506" width="20.42578125" style="18" customWidth="1"/>
    <col min="507" max="507" width="20.85546875" style="18" customWidth="1"/>
    <col min="508" max="509" width="22" style="18" customWidth="1"/>
    <col min="510" max="510" width="0" style="18" hidden="1" customWidth="1"/>
    <col min="511" max="511" width="27.28515625" style="18" customWidth="1"/>
    <col min="512" max="512" width="18.140625" style="18" bestFit="1" customWidth="1"/>
    <col min="513" max="513" width="11.42578125" style="18" bestFit="1" customWidth="1"/>
    <col min="514" max="514" width="11.5703125" style="18" bestFit="1" customWidth="1"/>
    <col min="515" max="750" width="9.140625" style="18"/>
    <col min="751" max="751" width="0" style="18" hidden="1" customWidth="1"/>
    <col min="752" max="752" width="21.7109375" style="18" customWidth="1"/>
    <col min="753" max="753" width="48.140625" style="18" customWidth="1"/>
    <col min="754" max="754" width="29.7109375" style="18" customWidth="1"/>
    <col min="755" max="755" width="11.42578125" style="18" customWidth="1"/>
    <col min="756" max="756" width="7.5703125" style="18" customWidth="1"/>
    <col min="757" max="757" width="11.7109375" style="18" customWidth="1"/>
    <col min="758" max="758" width="7.140625" style="18" customWidth="1"/>
    <col min="759" max="759" width="0" style="18" hidden="1" customWidth="1"/>
    <col min="760" max="761" width="19.140625" style="18" customWidth="1"/>
    <col min="762" max="762" width="20.42578125" style="18" customWidth="1"/>
    <col min="763" max="763" width="20.85546875" style="18" customWidth="1"/>
    <col min="764" max="765" width="22" style="18" customWidth="1"/>
    <col min="766" max="766" width="0" style="18" hidden="1" customWidth="1"/>
    <col min="767" max="767" width="27.28515625" style="18" customWidth="1"/>
    <col min="768" max="768" width="18.140625" style="18" bestFit="1" customWidth="1"/>
    <col min="769" max="769" width="11.42578125" style="18" bestFit="1" customWidth="1"/>
    <col min="770" max="770" width="11.5703125" style="18" bestFit="1" customWidth="1"/>
    <col min="771" max="1006" width="9.140625" style="18"/>
    <col min="1007" max="1007" width="0" style="18" hidden="1" customWidth="1"/>
    <col min="1008" max="1008" width="21.7109375" style="18" customWidth="1"/>
    <col min="1009" max="1009" width="48.140625" style="18" customWidth="1"/>
    <col min="1010" max="1010" width="29.7109375" style="18" customWidth="1"/>
    <col min="1011" max="1011" width="11.42578125" style="18" customWidth="1"/>
    <col min="1012" max="1012" width="7.5703125" style="18" customWidth="1"/>
    <col min="1013" max="1013" width="11.7109375" style="18" customWidth="1"/>
    <col min="1014" max="1014" width="7.140625" style="18" customWidth="1"/>
    <col min="1015" max="1015" width="0" style="18" hidden="1" customWidth="1"/>
    <col min="1016" max="1017" width="19.140625" style="18" customWidth="1"/>
    <col min="1018" max="1018" width="20.42578125" style="18" customWidth="1"/>
    <col min="1019" max="1019" width="20.85546875" style="18" customWidth="1"/>
    <col min="1020" max="1021" width="22" style="18" customWidth="1"/>
    <col min="1022" max="1022" width="0" style="18" hidden="1" customWidth="1"/>
    <col min="1023" max="1023" width="27.28515625" style="18" customWidth="1"/>
    <col min="1024" max="1024" width="18.140625" style="18" bestFit="1" customWidth="1"/>
    <col min="1025" max="1025" width="11.42578125" style="18" bestFit="1" customWidth="1"/>
    <col min="1026" max="1026" width="11.5703125" style="18" bestFit="1" customWidth="1"/>
    <col min="1027" max="1262" width="9.140625" style="18"/>
    <col min="1263" max="1263" width="0" style="18" hidden="1" customWidth="1"/>
    <col min="1264" max="1264" width="21.7109375" style="18" customWidth="1"/>
    <col min="1265" max="1265" width="48.140625" style="18" customWidth="1"/>
    <col min="1266" max="1266" width="29.7109375" style="18" customWidth="1"/>
    <col min="1267" max="1267" width="11.42578125" style="18" customWidth="1"/>
    <col min="1268" max="1268" width="7.5703125" style="18" customWidth="1"/>
    <col min="1269" max="1269" width="11.7109375" style="18" customWidth="1"/>
    <col min="1270" max="1270" width="7.140625" style="18" customWidth="1"/>
    <col min="1271" max="1271" width="0" style="18" hidden="1" customWidth="1"/>
    <col min="1272" max="1273" width="19.140625" style="18" customWidth="1"/>
    <col min="1274" max="1274" width="20.42578125" style="18" customWidth="1"/>
    <col min="1275" max="1275" width="20.85546875" style="18" customWidth="1"/>
    <col min="1276" max="1277" width="22" style="18" customWidth="1"/>
    <col min="1278" max="1278" width="0" style="18" hidden="1" customWidth="1"/>
    <col min="1279" max="1279" width="27.28515625" style="18" customWidth="1"/>
    <col min="1280" max="1280" width="18.140625" style="18" bestFit="1" customWidth="1"/>
    <col min="1281" max="1281" width="11.42578125" style="18" bestFit="1" customWidth="1"/>
    <col min="1282" max="1282" width="11.5703125" style="18" bestFit="1" customWidth="1"/>
    <col min="1283" max="1518" width="9.140625" style="18"/>
    <col min="1519" max="1519" width="0" style="18" hidden="1" customWidth="1"/>
    <col min="1520" max="1520" width="21.7109375" style="18" customWidth="1"/>
    <col min="1521" max="1521" width="48.140625" style="18" customWidth="1"/>
    <col min="1522" max="1522" width="29.7109375" style="18" customWidth="1"/>
    <col min="1523" max="1523" width="11.42578125" style="18" customWidth="1"/>
    <col min="1524" max="1524" width="7.5703125" style="18" customWidth="1"/>
    <col min="1525" max="1525" width="11.7109375" style="18" customWidth="1"/>
    <col min="1526" max="1526" width="7.140625" style="18" customWidth="1"/>
    <col min="1527" max="1527" width="0" style="18" hidden="1" customWidth="1"/>
    <col min="1528" max="1529" width="19.140625" style="18" customWidth="1"/>
    <col min="1530" max="1530" width="20.42578125" style="18" customWidth="1"/>
    <col min="1531" max="1531" width="20.85546875" style="18" customWidth="1"/>
    <col min="1532" max="1533" width="22" style="18" customWidth="1"/>
    <col min="1534" max="1534" width="0" style="18" hidden="1" customWidth="1"/>
    <col min="1535" max="1535" width="27.28515625" style="18" customWidth="1"/>
    <col min="1536" max="1536" width="18.140625" style="18" bestFit="1" customWidth="1"/>
    <col min="1537" max="1537" width="11.42578125" style="18" bestFit="1" customWidth="1"/>
    <col min="1538" max="1538" width="11.5703125" style="18" bestFit="1" customWidth="1"/>
    <col min="1539" max="1774" width="9.140625" style="18"/>
    <col min="1775" max="1775" width="0" style="18" hidden="1" customWidth="1"/>
    <col min="1776" max="1776" width="21.7109375" style="18" customWidth="1"/>
    <col min="1777" max="1777" width="48.140625" style="18" customWidth="1"/>
    <col min="1778" max="1778" width="29.7109375" style="18" customWidth="1"/>
    <col min="1779" max="1779" width="11.42578125" style="18" customWidth="1"/>
    <col min="1780" max="1780" width="7.5703125" style="18" customWidth="1"/>
    <col min="1781" max="1781" width="11.7109375" style="18" customWidth="1"/>
    <col min="1782" max="1782" width="7.140625" style="18" customWidth="1"/>
    <col min="1783" max="1783" width="0" style="18" hidden="1" customWidth="1"/>
    <col min="1784" max="1785" width="19.140625" style="18" customWidth="1"/>
    <col min="1786" max="1786" width="20.42578125" style="18" customWidth="1"/>
    <col min="1787" max="1787" width="20.85546875" style="18" customWidth="1"/>
    <col min="1788" max="1789" width="22" style="18" customWidth="1"/>
    <col min="1790" max="1790" width="0" style="18" hidden="1" customWidth="1"/>
    <col min="1791" max="1791" width="27.28515625" style="18" customWidth="1"/>
    <col min="1792" max="1792" width="18.140625" style="18" bestFit="1" customWidth="1"/>
    <col min="1793" max="1793" width="11.42578125" style="18" bestFit="1" customWidth="1"/>
    <col min="1794" max="1794" width="11.5703125" style="18" bestFit="1" customWidth="1"/>
    <col min="1795" max="2030" width="9.140625" style="18"/>
    <col min="2031" max="2031" width="0" style="18" hidden="1" customWidth="1"/>
    <col min="2032" max="2032" width="21.7109375" style="18" customWidth="1"/>
    <col min="2033" max="2033" width="48.140625" style="18" customWidth="1"/>
    <col min="2034" max="2034" width="29.7109375" style="18" customWidth="1"/>
    <col min="2035" max="2035" width="11.42578125" style="18" customWidth="1"/>
    <col min="2036" max="2036" width="7.5703125" style="18" customWidth="1"/>
    <col min="2037" max="2037" width="11.7109375" style="18" customWidth="1"/>
    <col min="2038" max="2038" width="7.140625" style="18" customWidth="1"/>
    <col min="2039" max="2039" width="0" style="18" hidden="1" customWidth="1"/>
    <col min="2040" max="2041" width="19.140625" style="18" customWidth="1"/>
    <col min="2042" max="2042" width="20.42578125" style="18" customWidth="1"/>
    <col min="2043" max="2043" width="20.85546875" style="18" customWidth="1"/>
    <col min="2044" max="2045" width="22" style="18" customWidth="1"/>
    <col min="2046" max="2046" width="0" style="18" hidden="1" customWidth="1"/>
    <col min="2047" max="2047" width="27.28515625" style="18" customWidth="1"/>
    <col min="2048" max="2048" width="18.140625" style="18" bestFit="1" customWidth="1"/>
    <col min="2049" max="2049" width="11.42578125" style="18" bestFit="1" customWidth="1"/>
    <col min="2050" max="2050" width="11.5703125" style="18" bestFit="1" customWidth="1"/>
    <col min="2051" max="2286" width="9.140625" style="18"/>
    <col min="2287" max="2287" width="0" style="18" hidden="1" customWidth="1"/>
    <col min="2288" max="2288" width="21.7109375" style="18" customWidth="1"/>
    <col min="2289" max="2289" width="48.140625" style="18" customWidth="1"/>
    <col min="2290" max="2290" width="29.7109375" style="18" customWidth="1"/>
    <col min="2291" max="2291" width="11.42578125" style="18" customWidth="1"/>
    <col min="2292" max="2292" width="7.5703125" style="18" customWidth="1"/>
    <col min="2293" max="2293" width="11.7109375" style="18" customWidth="1"/>
    <col min="2294" max="2294" width="7.140625" style="18" customWidth="1"/>
    <col min="2295" max="2295" width="0" style="18" hidden="1" customWidth="1"/>
    <col min="2296" max="2297" width="19.140625" style="18" customWidth="1"/>
    <col min="2298" max="2298" width="20.42578125" style="18" customWidth="1"/>
    <col min="2299" max="2299" width="20.85546875" style="18" customWidth="1"/>
    <col min="2300" max="2301" width="22" style="18" customWidth="1"/>
    <col min="2302" max="2302" width="0" style="18" hidden="1" customWidth="1"/>
    <col min="2303" max="2303" width="27.28515625" style="18" customWidth="1"/>
    <col min="2304" max="2304" width="18.140625" style="18" bestFit="1" customWidth="1"/>
    <col min="2305" max="2305" width="11.42578125" style="18" bestFit="1" customWidth="1"/>
    <col min="2306" max="2306" width="11.5703125" style="18" bestFit="1" customWidth="1"/>
    <col min="2307" max="2542" width="9.140625" style="18"/>
    <col min="2543" max="2543" width="0" style="18" hidden="1" customWidth="1"/>
    <col min="2544" max="2544" width="21.7109375" style="18" customWidth="1"/>
    <col min="2545" max="2545" width="48.140625" style="18" customWidth="1"/>
    <col min="2546" max="2546" width="29.7109375" style="18" customWidth="1"/>
    <col min="2547" max="2547" width="11.42578125" style="18" customWidth="1"/>
    <col min="2548" max="2548" width="7.5703125" style="18" customWidth="1"/>
    <col min="2549" max="2549" width="11.7109375" style="18" customWidth="1"/>
    <col min="2550" max="2550" width="7.140625" style="18" customWidth="1"/>
    <col min="2551" max="2551" width="0" style="18" hidden="1" customWidth="1"/>
    <col min="2552" max="2553" width="19.140625" style="18" customWidth="1"/>
    <col min="2554" max="2554" width="20.42578125" style="18" customWidth="1"/>
    <col min="2555" max="2555" width="20.85546875" style="18" customWidth="1"/>
    <col min="2556" max="2557" width="22" style="18" customWidth="1"/>
    <col min="2558" max="2558" width="0" style="18" hidden="1" customWidth="1"/>
    <col min="2559" max="2559" width="27.28515625" style="18" customWidth="1"/>
    <col min="2560" max="2560" width="18.140625" style="18" bestFit="1" customWidth="1"/>
    <col min="2561" max="2561" width="11.42578125" style="18" bestFit="1" customWidth="1"/>
    <col min="2562" max="2562" width="11.5703125" style="18" bestFit="1" customWidth="1"/>
    <col min="2563" max="2798" width="9.140625" style="18"/>
    <col min="2799" max="2799" width="0" style="18" hidden="1" customWidth="1"/>
    <col min="2800" max="2800" width="21.7109375" style="18" customWidth="1"/>
    <col min="2801" max="2801" width="48.140625" style="18" customWidth="1"/>
    <col min="2802" max="2802" width="29.7109375" style="18" customWidth="1"/>
    <col min="2803" max="2803" width="11.42578125" style="18" customWidth="1"/>
    <col min="2804" max="2804" width="7.5703125" style="18" customWidth="1"/>
    <col min="2805" max="2805" width="11.7109375" style="18" customWidth="1"/>
    <col min="2806" max="2806" width="7.140625" style="18" customWidth="1"/>
    <col min="2807" max="2807" width="0" style="18" hidden="1" customWidth="1"/>
    <col min="2808" max="2809" width="19.140625" style="18" customWidth="1"/>
    <col min="2810" max="2810" width="20.42578125" style="18" customWidth="1"/>
    <col min="2811" max="2811" width="20.85546875" style="18" customWidth="1"/>
    <col min="2812" max="2813" width="22" style="18" customWidth="1"/>
    <col min="2814" max="2814" width="0" style="18" hidden="1" customWidth="1"/>
    <col min="2815" max="2815" width="27.28515625" style="18" customWidth="1"/>
    <col min="2816" max="2816" width="18.140625" style="18" bestFit="1" customWidth="1"/>
    <col min="2817" max="2817" width="11.42578125" style="18" bestFit="1" customWidth="1"/>
    <col min="2818" max="2818" width="11.5703125" style="18" bestFit="1" customWidth="1"/>
    <col min="2819" max="3054" width="9.140625" style="18"/>
    <col min="3055" max="3055" width="0" style="18" hidden="1" customWidth="1"/>
    <col min="3056" max="3056" width="21.7109375" style="18" customWidth="1"/>
    <col min="3057" max="3057" width="48.140625" style="18" customWidth="1"/>
    <col min="3058" max="3058" width="29.7109375" style="18" customWidth="1"/>
    <col min="3059" max="3059" width="11.42578125" style="18" customWidth="1"/>
    <col min="3060" max="3060" width="7.5703125" style="18" customWidth="1"/>
    <col min="3061" max="3061" width="11.7109375" style="18" customWidth="1"/>
    <col min="3062" max="3062" width="7.140625" style="18" customWidth="1"/>
    <col min="3063" max="3063" width="0" style="18" hidden="1" customWidth="1"/>
    <col min="3064" max="3065" width="19.140625" style="18" customWidth="1"/>
    <col min="3066" max="3066" width="20.42578125" style="18" customWidth="1"/>
    <col min="3067" max="3067" width="20.85546875" style="18" customWidth="1"/>
    <col min="3068" max="3069" width="22" style="18" customWidth="1"/>
    <col min="3070" max="3070" width="0" style="18" hidden="1" customWidth="1"/>
    <col min="3071" max="3071" width="27.28515625" style="18" customWidth="1"/>
    <col min="3072" max="3072" width="18.140625" style="18" bestFit="1" customWidth="1"/>
    <col min="3073" max="3073" width="11.42578125" style="18" bestFit="1" customWidth="1"/>
    <col min="3074" max="3074" width="11.5703125" style="18" bestFit="1" customWidth="1"/>
    <col min="3075" max="3310" width="9.140625" style="18"/>
    <col min="3311" max="3311" width="0" style="18" hidden="1" customWidth="1"/>
    <col min="3312" max="3312" width="21.7109375" style="18" customWidth="1"/>
    <col min="3313" max="3313" width="48.140625" style="18" customWidth="1"/>
    <col min="3314" max="3314" width="29.7109375" style="18" customWidth="1"/>
    <col min="3315" max="3315" width="11.42578125" style="18" customWidth="1"/>
    <col min="3316" max="3316" width="7.5703125" style="18" customWidth="1"/>
    <col min="3317" max="3317" width="11.7109375" style="18" customWidth="1"/>
    <col min="3318" max="3318" width="7.140625" style="18" customWidth="1"/>
    <col min="3319" max="3319" width="0" style="18" hidden="1" customWidth="1"/>
    <col min="3320" max="3321" width="19.140625" style="18" customWidth="1"/>
    <col min="3322" max="3322" width="20.42578125" style="18" customWidth="1"/>
    <col min="3323" max="3323" width="20.85546875" style="18" customWidth="1"/>
    <col min="3324" max="3325" width="22" style="18" customWidth="1"/>
    <col min="3326" max="3326" width="0" style="18" hidden="1" customWidth="1"/>
    <col min="3327" max="3327" width="27.28515625" style="18" customWidth="1"/>
    <col min="3328" max="3328" width="18.140625" style="18" bestFit="1" customWidth="1"/>
    <col min="3329" max="3329" width="11.42578125" style="18" bestFit="1" customWidth="1"/>
    <col min="3330" max="3330" width="11.5703125" style="18" bestFit="1" customWidth="1"/>
    <col min="3331" max="3566" width="9.140625" style="18"/>
    <col min="3567" max="3567" width="0" style="18" hidden="1" customWidth="1"/>
    <col min="3568" max="3568" width="21.7109375" style="18" customWidth="1"/>
    <col min="3569" max="3569" width="48.140625" style="18" customWidth="1"/>
    <col min="3570" max="3570" width="29.7109375" style="18" customWidth="1"/>
    <col min="3571" max="3571" width="11.42578125" style="18" customWidth="1"/>
    <col min="3572" max="3572" width="7.5703125" style="18" customWidth="1"/>
    <col min="3573" max="3573" width="11.7109375" style="18" customWidth="1"/>
    <col min="3574" max="3574" width="7.140625" style="18" customWidth="1"/>
    <col min="3575" max="3575" width="0" style="18" hidden="1" customWidth="1"/>
    <col min="3576" max="3577" width="19.140625" style="18" customWidth="1"/>
    <col min="3578" max="3578" width="20.42578125" style="18" customWidth="1"/>
    <col min="3579" max="3579" width="20.85546875" style="18" customWidth="1"/>
    <col min="3580" max="3581" width="22" style="18" customWidth="1"/>
    <col min="3582" max="3582" width="0" style="18" hidden="1" customWidth="1"/>
    <col min="3583" max="3583" width="27.28515625" style="18" customWidth="1"/>
    <col min="3584" max="3584" width="18.140625" style="18" bestFit="1" customWidth="1"/>
    <col min="3585" max="3585" width="11.42578125" style="18" bestFit="1" customWidth="1"/>
    <col min="3586" max="3586" width="11.5703125" style="18" bestFit="1" customWidth="1"/>
    <col min="3587" max="3822" width="9.140625" style="18"/>
    <col min="3823" max="3823" width="0" style="18" hidden="1" customWidth="1"/>
    <col min="3824" max="3824" width="21.7109375" style="18" customWidth="1"/>
    <col min="3825" max="3825" width="48.140625" style="18" customWidth="1"/>
    <col min="3826" max="3826" width="29.7109375" style="18" customWidth="1"/>
    <col min="3827" max="3827" width="11.42578125" style="18" customWidth="1"/>
    <col min="3828" max="3828" width="7.5703125" style="18" customWidth="1"/>
    <col min="3829" max="3829" width="11.7109375" style="18" customWidth="1"/>
    <col min="3830" max="3830" width="7.140625" style="18" customWidth="1"/>
    <col min="3831" max="3831" width="0" style="18" hidden="1" customWidth="1"/>
    <col min="3832" max="3833" width="19.140625" style="18" customWidth="1"/>
    <col min="3834" max="3834" width="20.42578125" style="18" customWidth="1"/>
    <col min="3835" max="3835" width="20.85546875" style="18" customWidth="1"/>
    <col min="3836" max="3837" width="22" style="18" customWidth="1"/>
    <col min="3838" max="3838" width="0" style="18" hidden="1" customWidth="1"/>
    <col min="3839" max="3839" width="27.28515625" style="18" customWidth="1"/>
    <col min="3840" max="3840" width="18.140625" style="18" bestFit="1" customWidth="1"/>
    <col min="3841" max="3841" width="11.42578125" style="18" bestFit="1" customWidth="1"/>
    <col min="3842" max="3842" width="11.5703125" style="18" bestFit="1" customWidth="1"/>
    <col min="3843" max="4078" width="9.140625" style="18"/>
    <col min="4079" max="4079" width="0" style="18" hidden="1" customWidth="1"/>
    <col min="4080" max="4080" width="21.7109375" style="18" customWidth="1"/>
    <col min="4081" max="4081" width="48.140625" style="18" customWidth="1"/>
    <col min="4082" max="4082" width="29.7109375" style="18" customWidth="1"/>
    <col min="4083" max="4083" width="11.42578125" style="18" customWidth="1"/>
    <col min="4084" max="4084" width="7.5703125" style="18" customWidth="1"/>
    <col min="4085" max="4085" width="11.7109375" style="18" customWidth="1"/>
    <col min="4086" max="4086" width="7.140625" style="18" customWidth="1"/>
    <col min="4087" max="4087" width="0" style="18" hidden="1" customWidth="1"/>
    <col min="4088" max="4089" width="19.140625" style="18" customWidth="1"/>
    <col min="4090" max="4090" width="20.42578125" style="18" customWidth="1"/>
    <col min="4091" max="4091" width="20.85546875" style="18" customWidth="1"/>
    <col min="4092" max="4093" width="22" style="18" customWidth="1"/>
    <col min="4094" max="4094" width="0" style="18" hidden="1" customWidth="1"/>
    <col min="4095" max="4095" width="27.28515625" style="18" customWidth="1"/>
    <col min="4096" max="4096" width="18.140625" style="18" bestFit="1" customWidth="1"/>
    <col min="4097" max="4097" width="11.42578125" style="18" bestFit="1" customWidth="1"/>
    <col min="4098" max="4098" width="11.5703125" style="18" bestFit="1" customWidth="1"/>
    <col min="4099" max="4334" width="9.140625" style="18"/>
    <col min="4335" max="4335" width="0" style="18" hidden="1" customWidth="1"/>
    <col min="4336" max="4336" width="21.7109375" style="18" customWidth="1"/>
    <col min="4337" max="4337" width="48.140625" style="18" customWidth="1"/>
    <col min="4338" max="4338" width="29.7109375" style="18" customWidth="1"/>
    <col min="4339" max="4339" width="11.42578125" style="18" customWidth="1"/>
    <col min="4340" max="4340" width="7.5703125" style="18" customWidth="1"/>
    <col min="4341" max="4341" width="11.7109375" style="18" customWidth="1"/>
    <col min="4342" max="4342" width="7.140625" style="18" customWidth="1"/>
    <col min="4343" max="4343" width="0" style="18" hidden="1" customWidth="1"/>
    <col min="4344" max="4345" width="19.140625" style="18" customWidth="1"/>
    <col min="4346" max="4346" width="20.42578125" style="18" customWidth="1"/>
    <col min="4347" max="4347" width="20.85546875" style="18" customWidth="1"/>
    <col min="4348" max="4349" width="22" style="18" customWidth="1"/>
    <col min="4350" max="4350" width="0" style="18" hidden="1" customWidth="1"/>
    <col min="4351" max="4351" width="27.28515625" style="18" customWidth="1"/>
    <col min="4352" max="4352" width="18.140625" style="18" bestFit="1" customWidth="1"/>
    <col min="4353" max="4353" width="11.42578125" style="18" bestFit="1" customWidth="1"/>
    <col min="4354" max="4354" width="11.5703125" style="18" bestFit="1" customWidth="1"/>
    <col min="4355" max="4590" width="9.140625" style="18"/>
    <col min="4591" max="4591" width="0" style="18" hidden="1" customWidth="1"/>
    <col min="4592" max="4592" width="21.7109375" style="18" customWidth="1"/>
    <col min="4593" max="4593" width="48.140625" style="18" customWidth="1"/>
    <col min="4594" max="4594" width="29.7109375" style="18" customWidth="1"/>
    <col min="4595" max="4595" width="11.42578125" style="18" customWidth="1"/>
    <col min="4596" max="4596" width="7.5703125" style="18" customWidth="1"/>
    <col min="4597" max="4597" width="11.7109375" style="18" customWidth="1"/>
    <col min="4598" max="4598" width="7.140625" style="18" customWidth="1"/>
    <col min="4599" max="4599" width="0" style="18" hidden="1" customWidth="1"/>
    <col min="4600" max="4601" width="19.140625" style="18" customWidth="1"/>
    <col min="4602" max="4602" width="20.42578125" style="18" customWidth="1"/>
    <col min="4603" max="4603" width="20.85546875" style="18" customWidth="1"/>
    <col min="4604" max="4605" width="22" style="18" customWidth="1"/>
    <col min="4606" max="4606" width="0" style="18" hidden="1" customWidth="1"/>
    <col min="4607" max="4607" width="27.28515625" style="18" customWidth="1"/>
    <col min="4608" max="4608" width="18.140625" style="18" bestFit="1" customWidth="1"/>
    <col min="4609" max="4609" width="11.42578125" style="18" bestFit="1" customWidth="1"/>
    <col min="4610" max="4610" width="11.5703125" style="18" bestFit="1" customWidth="1"/>
    <col min="4611" max="4846" width="9.140625" style="18"/>
    <col min="4847" max="4847" width="0" style="18" hidden="1" customWidth="1"/>
    <col min="4848" max="4848" width="21.7109375" style="18" customWidth="1"/>
    <col min="4849" max="4849" width="48.140625" style="18" customWidth="1"/>
    <col min="4850" max="4850" width="29.7109375" style="18" customWidth="1"/>
    <col min="4851" max="4851" width="11.42578125" style="18" customWidth="1"/>
    <col min="4852" max="4852" width="7.5703125" style="18" customWidth="1"/>
    <col min="4853" max="4853" width="11.7109375" style="18" customWidth="1"/>
    <col min="4854" max="4854" width="7.140625" style="18" customWidth="1"/>
    <col min="4855" max="4855" width="0" style="18" hidden="1" customWidth="1"/>
    <col min="4856" max="4857" width="19.140625" style="18" customWidth="1"/>
    <col min="4858" max="4858" width="20.42578125" style="18" customWidth="1"/>
    <col min="4859" max="4859" width="20.85546875" style="18" customWidth="1"/>
    <col min="4860" max="4861" width="22" style="18" customWidth="1"/>
    <col min="4862" max="4862" width="0" style="18" hidden="1" customWidth="1"/>
    <col min="4863" max="4863" width="27.28515625" style="18" customWidth="1"/>
    <col min="4864" max="4864" width="18.140625" style="18" bestFit="1" customWidth="1"/>
    <col min="4865" max="4865" width="11.42578125" style="18" bestFit="1" customWidth="1"/>
    <col min="4866" max="4866" width="11.5703125" style="18" bestFit="1" customWidth="1"/>
    <col min="4867" max="5102" width="9.140625" style="18"/>
    <col min="5103" max="5103" width="0" style="18" hidden="1" customWidth="1"/>
    <col min="5104" max="5104" width="21.7109375" style="18" customWidth="1"/>
    <col min="5105" max="5105" width="48.140625" style="18" customWidth="1"/>
    <col min="5106" max="5106" width="29.7109375" style="18" customWidth="1"/>
    <col min="5107" max="5107" width="11.42578125" style="18" customWidth="1"/>
    <col min="5108" max="5108" width="7.5703125" style="18" customWidth="1"/>
    <col min="5109" max="5109" width="11.7109375" style="18" customWidth="1"/>
    <col min="5110" max="5110" width="7.140625" style="18" customWidth="1"/>
    <col min="5111" max="5111" width="0" style="18" hidden="1" customWidth="1"/>
    <col min="5112" max="5113" width="19.140625" style="18" customWidth="1"/>
    <col min="5114" max="5114" width="20.42578125" style="18" customWidth="1"/>
    <col min="5115" max="5115" width="20.85546875" style="18" customWidth="1"/>
    <col min="5116" max="5117" width="22" style="18" customWidth="1"/>
    <col min="5118" max="5118" width="0" style="18" hidden="1" customWidth="1"/>
    <col min="5119" max="5119" width="27.28515625" style="18" customWidth="1"/>
    <col min="5120" max="5120" width="18.140625" style="18" bestFit="1" customWidth="1"/>
    <col min="5121" max="5121" width="11.42578125" style="18" bestFit="1" customWidth="1"/>
    <col min="5122" max="5122" width="11.5703125" style="18" bestFit="1" customWidth="1"/>
    <col min="5123" max="5358" width="9.140625" style="18"/>
    <col min="5359" max="5359" width="0" style="18" hidden="1" customWidth="1"/>
    <col min="5360" max="5360" width="21.7109375" style="18" customWidth="1"/>
    <col min="5361" max="5361" width="48.140625" style="18" customWidth="1"/>
    <col min="5362" max="5362" width="29.7109375" style="18" customWidth="1"/>
    <col min="5363" max="5363" width="11.42578125" style="18" customWidth="1"/>
    <col min="5364" max="5364" width="7.5703125" style="18" customWidth="1"/>
    <col min="5365" max="5365" width="11.7109375" style="18" customWidth="1"/>
    <col min="5366" max="5366" width="7.140625" style="18" customWidth="1"/>
    <col min="5367" max="5367" width="0" style="18" hidden="1" customWidth="1"/>
    <col min="5368" max="5369" width="19.140625" style="18" customWidth="1"/>
    <col min="5370" max="5370" width="20.42578125" style="18" customWidth="1"/>
    <col min="5371" max="5371" width="20.85546875" style="18" customWidth="1"/>
    <col min="5372" max="5373" width="22" style="18" customWidth="1"/>
    <col min="5374" max="5374" width="0" style="18" hidden="1" customWidth="1"/>
    <col min="5375" max="5375" width="27.28515625" style="18" customWidth="1"/>
    <col min="5376" max="5376" width="18.140625" style="18" bestFit="1" customWidth="1"/>
    <col min="5377" max="5377" width="11.42578125" style="18" bestFit="1" customWidth="1"/>
    <col min="5378" max="5378" width="11.5703125" style="18" bestFit="1" customWidth="1"/>
    <col min="5379" max="5614" width="9.140625" style="18"/>
    <col min="5615" max="5615" width="0" style="18" hidden="1" customWidth="1"/>
    <col min="5616" max="5616" width="21.7109375" style="18" customWidth="1"/>
    <col min="5617" max="5617" width="48.140625" style="18" customWidth="1"/>
    <col min="5618" max="5618" width="29.7109375" style="18" customWidth="1"/>
    <col min="5619" max="5619" width="11.42578125" style="18" customWidth="1"/>
    <col min="5620" max="5620" width="7.5703125" style="18" customWidth="1"/>
    <col min="5621" max="5621" width="11.7109375" style="18" customWidth="1"/>
    <col min="5622" max="5622" width="7.140625" style="18" customWidth="1"/>
    <col min="5623" max="5623" width="0" style="18" hidden="1" customWidth="1"/>
    <col min="5624" max="5625" width="19.140625" style="18" customWidth="1"/>
    <col min="5626" max="5626" width="20.42578125" style="18" customWidth="1"/>
    <col min="5627" max="5627" width="20.85546875" style="18" customWidth="1"/>
    <col min="5628" max="5629" width="22" style="18" customWidth="1"/>
    <col min="5630" max="5630" width="0" style="18" hidden="1" customWidth="1"/>
    <col min="5631" max="5631" width="27.28515625" style="18" customWidth="1"/>
    <col min="5632" max="5632" width="18.140625" style="18" bestFit="1" customWidth="1"/>
    <col min="5633" max="5633" width="11.42578125" style="18" bestFit="1" customWidth="1"/>
    <col min="5634" max="5634" width="11.5703125" style="18" bestFit="1" customWidth="1"/>
    <col min="5635" max="5870" width="9.140625" style="18"/>
    <col min="5871" max="5871" width="0" style="18" hidden="1" customWidth="1"/>
    <col min="5872" max="5872" width="21.7109375" style="18" customWidth="1"/>
    <col min="5873" max="5873" width="48.140625" style="18" customWidth="1"/>
    <col min="5874" max="5874" width="29.7109375" style="18" customWidth="1"/>
    <col min="5875" max="5875" width="11.42578125" style="18" customWidth="1"/>
    <col min="5876" max="5876" width="7.5703125" style="18" customWidth="1"/>
    <col min="5877" max="5877" width="11.7109375" style="18" customWidth="1"/>
    <col min="5878" max="5878" width="7.140625" style="18" customWidth="1"/>
    <col min="5879" max="5879" width="0" style="18" hidden="1" customWidth="1"/>
    <col min="5880" max="5881" width="19.140625" style="18" customWidth="1"/>
    <col min="5882" max="5882" width="20.42578125" style="18" customWidth="1"/>
    <col min="5883" max="5883" width="20.85546875" style="18" customWidth="1"/>
    <col min="5884" max="5885" width="22" style="18" customWidth="1"/>
    <col min="5886" max="5886" width="0" style="18" hidden="1" customWidth="1"/>
    <col min="5887" max="5887" width="27.28515625" style="18" customWidth="1"/>
    <col min="5888" max="5888" width="18.140625" style="18" bestFit="1" customWidth="1"/>
    <col min="5889" max="5889" width="11.42578125" style="18" bestFit="1" customWidth="1"/>
    <col min="5890" max="5890" width="11.5703125" style="18" bestFit="1" customWidth="1"/>
    <col min="5891" max="6126" width="9.140625" style="18"/>
    <col min="6127" max="6127" width="0" style="18" hidden="1" customWidth="1"/>
    <col min="6128" max="6128" width="21.7109375" style="18" customWidth="1"/>
    <col min="6129" max="6129" width="48.140625" style="18" customWidth="1"/>
    <col min="6130" max="6130" width="29.7109375" style="18" customWidth="1"/>
    <col min="6131" max="6131" width="11.42578125" style="18" customWidth="1"/>
    <col min="6132" max="6132" width="7.5703125" style="18" customWidth="1"/>
    <col min="6133" max="6133" width="11.7109375" style="18" customWidth="1"/>
    <col min="6134" max="6134" width="7.140625" style="18" customWidth="1"/>
    <col min="6135" max="6135" width="0" style="18" hidden="1" customWidth="1"/>
    <col min="6136" max="6137" width="19.140625" style="18" customWidth="1"/>
    <col min="6138" max="6138" width="20.42578125" style="18" customWidth="1"/>
    <col min="6139" max="6139" width="20.85546875" style="18" customWidth="1"/>
    <col min="6140" max="6141" width="22" style="18" customWidth="1"/>
    <col min="6142" max="6142" width="0" style="18" hidden="1" customWidth="1"/>
    <col min="6143" max="6143" width="27.28515625" style="18" customWidth="1"/>
    <col min="6144" max="6144" width="18.140625" style="18" bestFit="1" customWidth="1"/>
    <col min="6145" max="6145" width="11.42578125" style="18" bestFit="1" customWidth="1"/>
    <col min="6146" max="6146" width="11.5703125" style="18" bestFit="1" customWidth="1"/>
    <col min="6147" max="6382" width="9.140625" style="18"/>
    <col min="6383" max="6383" width="0" style="18" hidden="1" customWidth="1"/>
    <col min="6384" max="6384" width="21.7109375" style="18" customWidth="1"/>
    <col min="6385" max="6385" width="48.140625" style="18" customWidth="1"/>
    <col min="6386" max="6386" width="29.7109375" style="18" customWidth="1"/>
    <col min="6387" max="6387" width="11.42578125" style="18" customWidth="1"/>
    <col min="6388" max="6388" width="7.5703125" style="18" customWidth="1"/>
    <col min="6389" max="6389" width="11.7109375" style="18" customWidth="1"/>
    <col min="6390" max="6390" width="7.140625" style="18" customWidth="1"/>
    <col min="6391" max="6391" width="0" style="18" hidden="1" customWidth="1"/>
    <col min="6392" max="6393" width="19.140625" style="18" customWidth="1"/>
    <col min="6394" max="6394" width="20.42578125" style="18" customWidth="1"/>
    <col min="6395" max="6395" width="20.85546875" style="18" customWidth="1"/>
    <col min="6396" max="6397" width="22" style="18" customWidth="1"/>
    <col min="6398" max="6398" width="0" style="18" hidden="1" customWidth="1"/>
    <col min="6399" max="6399" width="27.28515625" style="18" customWidth="1"/>
    <col min="6400" max="6400" width="18.140625" style="18" bestFit="1" customWidth="1"/>
    <col min="6401" max="6401" width="11.42578125" style="18" bestFit="1" customWidth="1"/>
    <col min="6402" max="6402" width="11.5703125" style="18" bestFit="1" customWidth="1"/>
    <col min="6403" max="6638" width="9.140625" style="18"/>
    <col min="6639" max="6639" width="0" style="18" hidden="1" customWidth="1"/>
    <col min="6640" max="6640" width="21.7109375" style="18" customWidth="1"/>
    <col min="6641" max="6641" width="48.140625" style="18" customWidth="1"/>
    <col min="6642" max="6642" width="29.7109375" style="18" customWidth="1"/>
    <col min="6643" max="6643" width="11.42578125" style="18" customWidth="1"/>
    <col min="6644" max="6644" width="7.5703125" style="18" customWidth="1"/>
    <col min="6645" max="6645" width="11.7109375" style="18" customWidth="1"/>
    <col min="6646" max="6646" width="7.140625" style="18" customWidth="1"/>
    <col min="6647" max="6647" width="0" style="18" hidden="1" customWidth="1"/>
    <col min="6648" max="6649" width="19.140625" style="18" customWidth="1"/>
    <col min="6650" max="6650" width="20.42578125" style="18" customWidth="1"/>
    <col min="6651" max="6651" width="20.85546875" style="18" customWidth="1"/>
    <col min="6652" max="6653" width="22" style="18" customWidth="1"/>
    <col min="6654" max="6654" width="0" style="18" hidden="1" customWidth="1"/>
    <col min="6655" max="6655" width="27.28515625" style="18" customWidth="1"/>
    <col min="6656" max="6656" width="18.140625" style="18" bestFit="1" customWidth="1"/>
    <col min="6657" max="6657" width="11.42578125" style="18" bestFit="1" customWidth="1"/>
    <col min="6658" max="6658" width="11.5703125" style="18" bestFit="1" customWidth="1"/>
    <col min="6659" max="6894" width="9.140625" style="18"/>
    <col min="6895" max="6895" width="0" style="18" hidden="1" customWidth="1"/>
    <col min="6896" max="6896" width="21.7109375" style="18" customWidth="1"/>
    <col min="6897" max="6897" width="48.140625" style="18" customWidth="1"/>
    <col min="6898" max="6898" width="29.7109375" style="18" customWidth="1"/>
    <col min="6899" max="6899" width="11.42578125" style="18" customWidth="1"/>
    <col min="6900" max="6900" width="7.5703125" style="18" customWidth="1"/>
    <col min="6901" max="6901" width="11.7109375" style="18" customWidth="1"/>
    <col min="6902" max="6902" width="7.140625" style="18" customWidth="1"/>
    <col min="6903" max="6903" width="0" style="18" hidden="1" customWidth="1"/>
    <col min="6904" max="6905" width="19.140625" style="18" customWidth="1"/>
    <col min="6906" max="6906" width="20.42578125" style="18" customWidth="1"/>
    <col min="6907" max="6907" width="20.85546875" style="18" customWidth="1"/>
    <col min="6908" max="6909" width="22" style="18" customWidth="1"/>
    <col min="6910" max="6910" width="0" style="18" hidden="1" customWidth="1"/>
    <col min="6911" max="6911" width="27.28515625" style="18" customWidth="1"/>
    <col min="6912" max="6912" width="18.140625" style="18" bestFit="1" customWidth="1"/>
    <col min="6913" max="6913" width="11.42578125" style="18" bestFit="1" customWidth="1"/>
    <col min="6914" max="6914" width="11.5703125" style="18" bestFit="1" customWidth="1"/>
    <col min="6915" max="7150" width="9.140625" style="18"/>
    <col min="7151" max="7151" width="0" style="18" hidden="1" customWidth="1"/>
    <col min="7152" max="7152" width="21.7109375" style="18" customWidth="1"/>
    <col min="7153" max="7153" width="48.140625" style="18" customWidth="1"/>
    <col min="7154" max="7154" width="29.7109375" style="18" customWidth="1"/>
    <col min="7155" max="7155" width="11.42578125" style="18" customWidth="1"/>
    <col min="7156" max="7156" width="7.5703125" style="18" customWidth="1"/>
    <col min="7157" max="7157" width="11.7109375" style="18" customWidth="1"/>
    <col min="7158" max="7158" width="7.140625" style="18" customWidth="1"/>
    <col min="7159" max="7159" width="0" style="18" hidden="1" customWidth="1"/>
    <col min="7160" max="7161" width="19.140625" style="18" customWidth="1"/>
    <col min="7162" max="7162" width="20.42578125" style="18" customWidth="1"/>
    <col min="7163" max="7163" width="20.85546875" style="18" customWidth="1"/>
    <col min="7164" max="7165" width="22" style="18" customWidth="1"/>
    <col min="7166" max="7166" width="0" style="18" hidden="1" customWidth="1"/>
    <col min="7167" max="7167" width="27.28515625" style="18" customWidth="1"/>
    <col min="7168" max="7168" width="18.140625" style="18" bestFit="1" customWidth="1"/>
    <col min="7169" max="7169" width="11.42578125" style="18" bestFit="1" customWidth="1"/>
    <col min="7170" max="7170" width="11.5703125" style="18" bestFit="1" customWidth="1"/>
    <col min="7171" max="7406" width="9.140625" style="18"/>
    <col min="7407" max="7407" width="0" style="18" hidden="1" customWidth="1"/>
    <col min="7408" max="7408" width="21.7109375" style="18" customWidth="1"/>
    <col min="7409" max="7409" width="48.140625" style="18" customWidth="1"/>
    <col min="7410" max="7410" width="29.7109375" style="18" customWidth="1"/>
    <col min="7411" max="7411" width="11.42578125" style="18" customWidth="1"/>
    <col min="7412" max="7412" width="7.5703125" style="18" customWidth="1"/>
    <col min="7413" max="7413" width="11.7109375" style="18" customWidth="1"/>
    <col min="7414" max="7414" width="7.140625" style="18" customWidth="1"/>
    <col min="7415" max="7415" width="0" style="18" hidden="1" customWidth="1"/>
    <col min="7416" max="7417" width="19.140625" style="18" customWidth="1"/>
    <col min="7418" max="7418" width="20.42578125" style="18" customWidth="1"/>
    <col min="7419" max="7419" width="20.85546875" style="18" customWidth="1"/>
    <col min="7420" max="7421" width="22" style="18" customWidth="1"/>
    <col min="7422" max="7422" width="0" style="18" hidden="1" customWidth="1"/>
    <col min="7423" max="7423" width="27.28515625" style="18" customWidth="1"/>
    <col min="7424" max="7424" width="18.140625" style="18" bestFit="1" customWidth="1"/>
    <col min="7425" max="7425" width="11.42578125" style="18" bestFit="1" customWidth="1"/>
    <col min="7426" max="7426" width="11.5703125" style="18" bestFit="1" customWidth="1"/>
    <col min="7427" max="7662" width="9.140625" style="18"/>
    <col min="7663" max="7663" width="0" style="18" hidden="1" customWidth="1"/>
    <col min="7664" max="7664" width="21.7109375" style="18" customWidth="1"/>
    <col min="7665" max="7665" width="48.140625" style="18" customWidth="1"/>
    <col min="7666" max="7666" width="29.7109375" style="18" customWidth="1"/>
    <col min="7667" max="7667" width="11.42578125" style="18" customWidth="1"/>
    <col min="7668" max="7668" width="7.5703125" style="18" customWidth="1"/>
    <col min="7669" max="7669" width="11.7109375" style="18" customWidth="1"/>
    <col min="7670" max="7670" width="7.140625" style="18" customWidth="1"/>
    <col min="7671" max="7671" width="0" style="18" hidden="1" customWidth="1"/>
    <col min="7672" max="7673" width="19.140625" style="18" customWidth="1"/>
    <col min="7674" max="7674" width="20.42578125" style="18" customWidth="1"/>
    <col min="7675" max="7675" width="20.85546875" style="18" customWidth="1"/>
    <col min="7676" max="7677" width="22" style="18" customWidth="1"/>
    <col min="7678" max="7678" width="0" style="18" hidden="1" customWidth="1"/>
    <col min="7679" max="7679" width="27.28515625" style="18" customWidth="1"/>
    <col min="7680" max="7680" width="18.140625" style="18" bestFit="1" customWidth="1"/>
    <col min="7681" max="7681" width="11.42578125" style="18" bestFit="1" customWidth="1"/>
    <col min="7682" max="7682" width="11.5703125" style="18" bestFit="1" customWidth="1"/>
    <col min="7683" max="7918" width="9.140625" style="18"/>
    <col min="7919" max="7919" width="0" style="18" hidden="1" customWidth="1"/>
    <col min="7920" max="7920" width="21.7109375" style="18" customWidth="1"/>
    <col min="7921" max="7921" width="48.140625" style="18" customWidth="1"/>
    <col min="7922" max="7922" width="29.7109375" style="18" customWidth="1"/>
    <col min="7923" max="7923" width="11.42578125" style="18" customWidth="1"/>
    <col min="7924" max="7924" width="7.5703125" style="18" customWidth="1"/>
    <col min="7925" max="7925" width="11.7109375" style="18" customWidth="1"/>
    <col min="7926" max="7926" width="7.140625" style="18" customWidth="1"/>
    <col min="7927" max="7927" width="0" style="18" hidden="1" customWidth="1"/>
    <col min="7928" max="7929" width="19.140625" style="18" customWidth="1"/>
    <col min="7930" max="7930" width="20.42578125" style="18" customWidth="1"/>
    <col min="7931" max="7931" width="20.85546875" style="18" customWidth="1"/>
    <col min="7932" max="7933" width="22" style="18" customWidth="1"/>
    <col min="7934" max="7934" width="0" style="18" hidden="1" customWidth="1"/>
    <col min="7935" max="7935" width="27.28515625" style="18" customWidth="1"/>
    <col min="7936" max="7936" width="18.140625" style="18" bestFit="1" customWidth="1"/>
    <col min="7937" max="7937" width="11.42578125" style="18" bestFit="1" customWidth="1"/>
    <col min="7938" max="7938" width="11.5703125" style="18" bestFit="1" customWidth="1"/>
    <col min="7939" max="8174" width="9.140625" style="18"/>
    <col min="8175" max="8175" width="0" style="18" hidden="1" customWidth="1"/>
    <col min="8176" max="8176" width="21.7109375" style="18" customWidth="1"/>
    <col min="8177" max="8177" width="48.140625" style="18" customWidth="1"/>
    <col min="8178" max="8178" width="29.7109375" style="18" customWidth="1"/>
    <col min="8179" max="8179" width="11.42578125" style="18" customWidth="1"/>
    <col min="8180" max="8180" width="7.5703125" style="18" customWidth="1"/>
    <col min="8181" max="8181" width="11.7109375" style="18" customWidth="1"/>
    <col min="8182" max="8182" width="7.140625" style="18" customWidth="1"/>
    <col min="8183" max="8183" width="0" style="18" hidden="1" customWidth="1"/>
    <col min="8184" max="8185" width="19.140625" style="18" customWidth="1"/>
    <col min="8186" max="8186" width="20.42578125" style="18" customWidth="1"/>
    <col min="8187" max="8187" width="20.85546875" style="18" customWidth="1"/>
    <col min="8188" max="8189" width="22" style="18" customWidth="1"/>
    <col min="8190" max="8190" width="0" style="18" hidden="1" customWidth="1"/>
    <col min="8191" max="8191" width="27.28515625" style="18" customWidth="1"/>
    <col min="8192" max="8192" width="18.140625" style="18" bestFit="1" customWidth="1"/>
    <col min="8193" max="8193" width="11.42578125" style="18" bestFit="1" customWidth="1"/>
    <col min="8194" max="8194" width="11.5703125" style="18" bestFit="1" customWidth="1"/>
    <col min="8195" max="8430" width="9.140625" style="18"/>
    <col min="8431" max="8431" width="0" style="18" hidden="1" customWidth="1"/>
    <col min="8432" max="8432" width="21.7109375" style="18" customWidth="1"/>
    <col min="8433" max="8433" width="48.140625" style="18" customWidth="1"/>
    <col min="8434" max="8434" width="29.7109375" style="18" customWidth="1"/>
    <col min="8435" max="8435" width="11.42578125" style="18" customWidth="1"/>
    <col min="8436" max="8436" width="7.5703125" style="18" customWidth="1"/>
    <col min="8437" max="8437" width="11.7109375" style="18" customWidth="1"/>
    <col min="8438" max="8438" width="7.140625" style="18" customWidth="1"/>
    <col min="8439" max="8439" width="0" style="18" hidden="1" customWidth="1"/>
    <col min="8440" max="8441" width="19.140625" style="18" customWidth="1"/>
    <col min="8442" max="8442" width="20.42578125" style="18" customWidth="1"/>
    <col min="8443" max="8443" width="20.85546875" style="18" customWidth="1"/>
    <col min="8444" max="8445" width="22" style="18" customWidth="1"/>
    <col min="8446" max="8446" width="0" style="18" hidden="1" customWidth="1"/>
    <col min="8447" max="8447" width="27.28515625" style="18" customWidth="1"/>
    <col min="8448" max="8448" width="18.140625" style="18" bestFit="1" customWidth="1"/>
    <col min="8449" max="8449" width="11.42578125" style="18" bestFit="1" customWidth="1"/>
    <col min="8450" max="8450" width="11.5703125" style="18" bestFit="1" customWidth="1"/>
    <col min="8451" max="8686" width="9.140625" style="18"/>
    <col min="8687" max="8687" width="0" style="18" hidden="1" customWidth="1"/>
    <col min="8688" max="8688" width="21.7109375" style="18" customWidth="1"/>
    <col min="8689" max="8689" width="48.140625" style="18" customWidth="1"/>
    <col min="8690" max="8690" width="29.7109375" style="18" customWidth="1"/>
    <col min="8691" max="8691" width="11.42578125" style="18" customWidth="1"/>
    <col min="8692" max="8692" width="7.5703125" style="18" customWidth="1"/>
    <col min="8693" max="8693" width="11.7109375" style="18" customWidth="1"/>
    <col min="8694" max="8694" width="7.140625" style="18" customWidth="1"/>
    <col min="8695" max="8695" width="0" style="18" hidden="1" customWidth="1"/>
    <col min="8696" max="8697" width="19.140625" style="18" customWidth="1"/>
    <col min="8698" max="8698" width="20.42578125" style="18" customWidth="1"/>
    <col min="8699" max="8699" width="20.85546875" style="18" customWidth="1"/>
    <col min="8700" max="8701" width="22" style="18" customWidth="1"/>
    <col min="8702" max="8702" width="0" style="18" hidden="1" customWidth="1"/>
    <col min="8703" max="8703" width="27.28515625" style="18" customWidth="1"/>
    <col min="8704" max="8704" width="18.140625" style="18" bestFit="1" customWidth="1"/>
    <col min="8705" max="8705" width="11.42578125" style="18" bestFit="1" customWidth="1"/>
    <col min="8706" max="8706" width="11.5703125" style="18" bestFit="1" customWidth="1"/>
    <col min="8707" max="8942" width="9.140625" style="18"/>
    <col min="8943" max="8943" width="0" style="18" hidden="1" customWidth="1"/>
    <col min="8944" max="8944" width="21.7109375" style="18" customWidth="1"/>
    <col min="8945" max="8945" width="48.140625" style="18" customWidth="1"/>
    <col min="8946" max="8946" width="29.7109375" style="18" customWidth="1"/>
    <col min="8947" max="8947" width="11.42578125" style="18" customWidth="1"/>
    <col min="8948" max="8948" width="7.5703125" style="18" customWidth="1"/>
    <col min="8949" max="8949" width="11.7109375" style="18" customWidth="1"/>
    <col min="8950" max="8950" width="7.140625" style="18" customWidth="1"/>
    <col min="8951" max="8951" width="0" style="18" hidden="1" customWidth="1"/>
    <col min="8952" max="8953" width="19.140625" style="18" customWidth="1"/>
    <col min="8954" max="8954" width="20.42578125" style="18" customWidth="1"/>
    <col min="8955" max="8955" width="20.85546875" style="18" customWidth="1"/>
    <col min="8956" max="8957" width="22" style="18" customWidth="1"/>
    <col min="8958" max="8958" width="0" style="18" hidden="1" customWidth="1"/>
    <col min="8959" max="8959" width="27.28515625" style="18" customWidth="1"/>
    <col min="8960" max="8960" width="18.140625" style="18" bestFit="1" customWidth="1"/>
    <col min="8961" max="8961" width="11.42578125" style="18" bestFit="1" customWidth="1"/>
    <col min="8962" max="8962" width="11.5703125" style="18" bestFit="1" customWidth="1"/>
    <col min="8963" max="9198" width="9.140625" style="18"/>
    <col min="9199" max="9199" width="0" style="18" hidden="1" customWidth="1"/>
    <col min="9200" max="9200" width="21.7109375" style="18" customWidth="1"/>
    <col min="9201" max="9201" width="48.140625" style="18" customWidth="1"/>
    <col min="9202" max="9202" width="29.7109375" style="18" customWidth="1"/>
    <col min="9203" max="9203" width="11.42578125" style="18" customWidth="1"/>
    <col min="9204" max="9204" width="7.5703125" style="18" customWidth="1"/>
    <col min="9205" max="9205" width="11.7109375" style="18" customWidth="1"/>
    <col min="9206" max="9206" width="7.140625" style="18" customWidth="1"/>
    <col min="9207" max="9207" width="0" style="18" hidden="1" customWidth="1"/>
    <col min="9208" max="9209" width="19.140625" style="18" customWidth="1"/>
    <col min="9210" max="9210" width="20.42578125" style="18" customWidth="1"/>
    <col min="9211" max="9211" width="20.85546875" style="18" customWidth="1"/>
    <col min="9212" max="9213" width="22" style="18" customWidth="1"/>
    <col min="9214" max="9214" width="0" style="18" hidden="1" customWidth="1"/>
    <col min="9215" max="9215" width="27.28515625" style="18" customWidth="1"/>
    <col min="9216" max="9216" width="18.140625" style="18" bestFit="1" customWidth="1"/>
    <col min="9217" max="9217" width="11.42578125" style="18" bestFit="1" customWidth="1"/>
    <col min="9218" max="9218" width="11.5703125" style="18" bestFit="1" customWidth="1"/>
    <col min="9219" max="9454" width="9.140625" style="18"/>
    <col min="9455" max="9455" width="0" style="18" hidden="1" customWidth="1"/>
    <col min="9456" max="9456" width="21.7109375" style="18" customWidth="1"/>
    <col min="9457" max="9457" width="48.140625" style="18" customWidth="1"/>
    <col min="9458" max="9458" width="29.7109375" style="18" customWidth="1"/>
    <col min="9459" max="9459" width="11.42578125" style="18" customWidth="1"/>
    <col min="9460" max="9460" width="7.5703125" style="18" customWidth="1"/>
    <col min="9461" max="9461" width="11.7109375" style="18" customWidth="1"/>
    <col min="9462" max="9462" width="7.140625" style="18" customWidth="1"/>
    <col min="9463" max="9463" width="0" style="18" hidden="1" customWidth="1"/>
    <col min="9464" max="9465" width="19.140625" style="18" customWidth="1"/>
    <col min="9466" max="9466" width="20.42578125" style="18" customWidth="1"/>
    <col min="9467" max="9467" width="20.85546875" style="18" customWidth="1"/>
    <col min="9468" max="9469" width="22" style="18" customWidth="1"/>
    <col min="9470" max="9470" width="0" style="18" hidden="1" customWidth="1"/>
    <col min="9471" max="9471" width="27.28515625" style="18" customWidth="1"/>
    <col min="9472" max="9472" width="18.140625" style="18" bestFit="1" customWidth="1"/>
    <col min="9473" max="9473" width="11.42578125" style="18" bestFit="1" customWidth="1"/>
    <col min="9474" max="9474" width="11.5703125" style="18" bestFit="1" customWidth="1"/>
    <col min="9475" max="9710" width="9.140625" style="18"/>
    <col min="9711" max="9711" width="0" style="18" hidden="1" customWidth="1"/>
    <col min="9712" max="9712" width="21.7109375" style="18" customWidth="1"/>
    <col min="9713" max="9713" width="48.140625" style="18" customWidth="1"/>
    <col min="9714" max="9714" width="29.7109375" style="18" customWidth="1"/>
    <col min="9715" max="9715" width="11.42578125" style="18" customWidth="1"/>
    <col min="9716" max="9716" width="7.5703125" style="18" customWidth="1"/>
    <col min="9717" max="9717" width="11.7109375" style="18" customWidth="1"/>
    <col min="9718" max="9718" width="7.140625" style="18" customWidth="1"/>
    <col min="9719" max="9719" width="0" style="18" hidden="1" customWidth="1"/>
    <col min="9720" max="9721" width="19.140625" style="18" customWidth="1"/>
    <col min="9722" max="9722" width="20.42578125" style="18" customWidth="1"/>
    <col min="9723" max="9723" width="20.85546875" style="18" customWidth="1"/>
    <col min="9724" max="9725" width="22" style="18" customWidth="1"/>
    <col min="9726" max="9726" width="0" style="18" hidden="1" customWidth="1"/>
    <col min="9727" max="9727" width="27.28515625" style="18" customWidth="1"/>
    <col min="9728" max="9728" width="18.140625" style="18" bestFit="1" customWidth="1"/>
    <col min="9729" max="9729" width="11.42578125" style="18" bestFit="1" customWidth="1"/>
    <col min="9730" max="9730" width="11.5703125" style="18" bestFit="1" customWidth="1"/>
    <col min="9731" max="9966" width="9.140625" style="18"/>
    <col min="9967" max="9967" width="0" style="18" hidden="1" customWidth="1"/>
    <col min="9968" max="9968" width="21.7109375" style="18" customWidth="1"/>
    <col min="9969" max="9969" width="48.140625" style="18" customWidth="1"/>
    <col min="9970" max="9970" width="29.7109375" style="18" customWidth="1"/>
    <col min="9971" max="9971" width="11.42578125" style="18" customWidth="1"/>
    <col min="9972" max="9972" width="7.5703125" style="18" customWidth="1"/>
    <col min="9973" max="9973" width="11.7109375" style="18" customWidth="1"/>
    <col min="9974" max="9974" width="7.140625" style="18" customWidth="1"/>
    <col min="9975" max="9975" width="0" style="18" hidden="1" customWidth="1"/>
    <col min="9976" max="9977" width="19.140625" style="18" customWidth="1"/>
    <col min="9978" max="9978" width="20.42578125" style="18" customWidth="1"/>
    <col min="9979" max="9979" width="20.85546875" style="18" customWidth="1"/>
    <col min="9980" max="9981" width="22" style="18" customWidth="1"/>
    <col min="9982" max="9982" width="0" style="18" hidden="1" customWidth="1"/>
    <col min="9983" max="9983" width="27.28515625" style="18" customWidth="1"/>
    <col min="9984" max="9984" width="18.140625" style="18" bestFit="1" customWidth="1"/>
    <col min="9985" max="9985" width="11.42578125" style="18" bestFit="1" customWidth="1"/>
    <col min="9986" max="9986" width="11.5703125" style="18" bestFit="1" customWidth="1"/>
    <col min="9987" max="10222" width="9.140625" style="18"/>
    <col min="10223" max="10223" width="0" style="18" hidden="1" customWidth="1"/>
    <col min="10224" max="10224" width="21.7109375" style="18" customWidth="1"/>
    <col min="10225" max="10225" width="48.140625" style="18" customWidth="1"/>
    <col min="10226" max="10226" width="29.7109375" style="18" customWidth="1"/>
    <col min="10227" max="10227" width="11.42578125" style="18" customWidth="1"/>
    <col min="10228" max="10228" width="7.5703125" style="18" customWidth="1"/>
    <col min="10229" max="10229" width="11.7109375" style="18" customWidth="1"/>
    <col min="10230" max="10230" width="7.140625" style="18" customWidth="1"/>
    <col min="10231" max="10231" width="0" style="18" hidden="1" customWidth="1"/>
    <col min="10232" max="10233" width="19.140625" style="18" customWidth="1"/>
    <col min="10234" max="10234" width="20.42578125" style="18" customWidth="1"/>
    <col min="10235" max="10235" width="20.85546875" style="18" customWidth="1"/>
    <col min="10236" max="10237" width="22" style="18" customWidth="1"/>
    <col min="10238" max="10238" width="0" style="18" hidden="1" customWidth="1"/>
    <col min="10239" max="10239" width="27.28515625" style="18" customWidth="1"/>
    <col min="10240" max="10240" width="18.140625" style="18" bestFit="1" customWidth="1"/>
    <col min="10241" max="10241" width="11.42578125" style="18" bestFit="1" customWidth="1"/>
    <col min="10242" max="10242" width="11.5703125" style="18" bestFit="1" customWidth="1"/>
    <col min="10243" max="10478" width="9.140625" style="18"/>
    <col min="10479" max="10479" width="0" style="18" hidden="1" customWidth="1"/>
    <col min="10480" max="10480" width="21.7109375" style="18" customWidth="1"/>
    <col min="10481" max="10481" width="48.140625" style="18" customWidth="1"/>
    <col min="10482" max="10482" width="29.7109375" style="18" customWidth="1"/>
    <col min="10483" max="10483" width="11.42578125" style="18" customWidth="1"/>
    <col min="10484" max="10484" width="7.5703125" style="18" customWidth="1"/>
    <col min="10485" max="10485" width="11.7109375" style="18" customWidth="1"/>
    <col min="10486" max="10486" width="7.140625" style="18" customWidth="1"/>
    <col min="10487" max="10487" width="0" style="18" hidden="1" customWidth="1"/>
    <col min="10488" max="10489" width="19.140625" style="18" customWidth="1"/>
    <col min="10490" max="10490" width="20.42578125" style="18" customWidth="1"/>
    <col min="10491" max="10491" width="20.85546875" style="18" customWidth="1"/>
    <col min="10492" max="10493" width="22" style="18" customWidth="1"/>
    <col min="10494" max="10494" width="0" style="18" hidden="1" customWidth="1"/>
    <col min="10495" max="10495" width="27.28515625" style="18" customWidth="1"/>
    <col min="10496" max="10496" width="18.140625" style="18" bestFit="1" customWidth="1"/>
    <col min="10497" max="10497" width="11.42578125" style="18" bestFit="1" customWidth="1"/>
    <col min="10498" max="10498" width="11.5703125" style="18" bestFit="1" customWidth="1"/>
    <col min="10499" max="10734" width="9.140625" style="18"/>
    <col min="10735" max="10735" width="0" style="18" hidden="1" customWidth="1"/>
    <col min="10736" max="10736" width="21.7109375" style="18" customWidth="1"/>
    <col min="10737" max="10737" width="48.140625" style="18" customWidth="1"/>
    <col min="10738" max="10738" width="29.7109375" style="18" customWidth="1"/>
    <col min="10739" max="10739" width="11.42578125" style="18" customWidth="1"/>
    <col min="10740" max="10740" width="7.5703125" style="18" customWidth="1"/>
    <col min="10741" max="10741" width="11.7109375" style="18" customWidth="1"/>
    <col min="10742" max="10742" width="7.140625" style="18" customWidth="1"/>
    <col min="10743" max="10743" width="0" style="18" hidden="1" customWidth="1"/>
    <col min="10744" max="10745" width="19.140625" style="18" customWidth="1"/>
    <col min="10746" max="10746" width="20.42578125" style="18" customWidth="1"/>
    <col min="10747" max="10747" width="20.85546875" style="18" customWidth="1"/>
    <col min="10748" max="10749" width="22" style="18" customWidth="1"/>
    <col min="10750" max="10750" width="0" style="18" hidden="1" customWidth="1"/>
    <col min="10751" max="10751" width="27.28515625" style="18" customWidth="1"/>
    <col min="10752" max="10752" width="18.140625" style="18" bestFit="1" customWidth="1"/>
    <col min="10753" max="10753" width="11.42578125" style="18" bestFit="1" customWidth="1"/>
    <col min="10754" max="10754" width="11.5703125" style="18" bestFit="1" customWidth="1"/>
    <col min="10755" max="10990" width="9.140625" style="18"/>
    <col min="10991" max="10991" width="0" style="18" hidden="1" customWidth="1"/>
    <col min="10992" max="10992" width="21.7109375" style="18" customWidth="1"/>
    <col min="10993" max="10993" width="48.140625" style="18" customWidth="1"/>
    <col min="10994" max="10994" width="29.7109375" style="18" customWidth="1"/>
    <col min="10995" max="10995" width="11.42578125" style="18" customWidth="1"/>
    <col min="10996" max="10996" width="7.5703125" style="18" customWidth="1"/>
    <col min="10997" max="10997" width="11.7109375" style="18" customWidth="1"/>
    <col min="10998" max="10998" width="7.140625" style="18" customWidth="1"/>
    <col min="10999" max="10999" width="0" style="18" hidden="1" customWidth="1"/>
    <col min="11000" max="11001" width="19.140625" style="18" customWidth="1"/>
    <col min="11002" max="11002" width="20.42578125" style="18" customWidth="1"/>
    <col min="11003" max="11003" width="20.85546875" style="18" customWidth="1"/>
    <col min="11004" max="11005" width="22" style="18" customWidth="1"/>
    <col min="11006" max="11006" width="0" style="18" hidden="1" customWidth="1"/>
    <col min="11007" max="11007" width="27.28515625" style="18" customWidth="1"/>
    <col min="11008" max="11008" width="18.140625" style="18" bestFit="1" customWidth="1"/>
    <col min="11009" max="11009" width="11.42578125" style="18" bestFit="1" customWidth="1"/>
    <col min="11010" max="11010" width="11.5703125" style="18" bestFit="1" customWidth="1"/>
    <col min="11011" max="11246" width="9.140625" style="18"/>
    <col min="11247" max="11247" width="0" style="18" hidden="1" customWidth="1"/>
    <col min="11248" max="11248" width="21.7109375" style="18" customWidth="1"/>
    <col min="11249" max="11249" width="48.140625" style="18" customWidth="1"/>
    <col min="11250" max="11250" width="29.7109375" style="18" customWidth="1"/>
    <col min="11251" max="11251" width="11.42578125" style="18" customWidth="1"/>
    <col min="11252" max="11252" width="7.5703125" style="18" customWidth="1"/>
    <col min="11253" max="11253" width="11.7109375" style="18" customWidth="1"/>
    <col min="11254" max="11254" width="7.140625" style="18" customWidth="1"/>
    <col min="11255" max="11255" width="0" style="18" hidden="1" customWidth="1"/>
    <col min="11256" max="11257" width="19.140625" style="18" customWidth="1"/>
    <col min="11258" max="11258" width="20.42578125" style="18" customWidth="1"/>
    <col min="11259" max="11259" width="20.85546875" style="18" customWidth="1"/>
    <col min="11260" max="11261" width="22" style="18" customWidth="1"/>
    <col min="11262" max="11262" width="0" style="18" hidden="1" customWidth="1"/>
    <col min="11263" max="11263" width="27.28515625" style="18" customWidth="1"/>
    <col min="11264" max="11264" width="18.140625" style="18" bestFit="1" customWidth="1"/>
    <col min="11265" max="11265" width="11.42578125" style="18" bestFit="1" customWidth="1"/>
    <col min="11266" max="11266" width="11.5703125" style="18" bestFit="1" customWidth="1"/>
    <col min="11267" max="11502" width="9.140625" style="18"/>
    <col min="11503" max="11503" width="0" style="18" hidden="1" customWidth="1"/>
    <col min="11504" max="11504" width="21.7109375" style="18" customWidth="1"/>
    <col min="11505" max="11505" width="48.140625" style="18" customWidth="1"/>
    <col min="11506" max="11506" width="29.7109375" style="18" customWidth="1"/>
    <col min="11507" max="11507" width="11.42578125" style="18" customWidth="1"/>
    <col min="11508" max="11508" width="7.5703125" style="18" customWidth="1"/>
    <col min="11509" max="11509" width="11.7109375" style="18" customWidth="1"/>
    <col min="11510" max="11510" width="7.140625" style="18" customWidth="1"/>
    <col min="11511" max="11511" width="0" style="18" hidden="1" customWidth="1"/>
    <col min="11512" max="11513" width="19.140625" style="18" customWidth="1"/>
    <col min="11514" max="11514" width="20.42578125" style="18" customWidth="1"/>
    <col min="11515" max="11515" width="20.85546875" style="18" customWidth="1"/>
    <col min="11516" max="11517" width="22" style="18" customWidth="1"/>
    <col min="11518" max="11518" width="0" style="18" hidden="1" customWidth="1"/>
    <col min="11519" max="11519" width="27.28515625" style="18" customWidth="1"/>
    <col min="11520" max="11520" width="18.140625" style="18" bestFit="1" customWidth="1"/>
    <col min="11521" max="11521" width="11.42578125" style="18" bestFit="1" customWidth="1"/>
    <col min="11522" max="11522" width="11.5703125" style="18" bestFit="1" customWidth="1"/>
    <col min="11523" max="11758" width="9.140625" style="18"/>
    <col min="11759" max="11759" width="0" style="18" hidden="1" customWidth="1"/>
    <col min="11760" max="11760" width="21.7109375" style="18" customWidth="1"/>
    <col min="11761" max="11761" width="48.140625" style="18" customWidth="1"/>
    <col min="11762" max="11762" width="29.7109375" style="18" customWidth="1"/>
    <col min="11763" max="11763" width="11.42578125" style="18" customWidth="1"/>
    <col min="11764" max="11764" width="7.5703125" style="18" customWidth="1"/>
    <col min="11765" max="11765" width="11.7109375" style="18" customWidth="1"/>
    <col min="11766" max="11766" width="7.140625" style="18" customWidth="1"/>
    <col min="11767" max="11767" width="0" style="18" hidden="1" customWidth="1"/>
    <col min="11768" max="11769" width="19.140625" style="18" customWidth="1"/>
    <col min="11770" max="11770" width="20.42578125" style="18" customWidth="1"/>
    <col min="11771" max="11771" width="20.85546875" style="18" customWidth="1"/>
    <col min="11772" max="11773" width="22" style="18" customWidth="1"/>
    <col min="11774" max="11774" width="0" style="18" hidden="1" customWidth="1"/>
    <col min="11775" max="11775" width="27.28515625" style="18" customWidth="1"/>
    <col min="11776" max="11776" width="18.140625" style="18" bestFit="1" customWidth="1"/>
    <col min="11777" max="11777" width="11.42578125" style="18" bestFit="1" customWidth="1"/>
    <col min="11778" max="11778" width="11.5703125" style="18" bestFit="1" customWidth="1"/>
    <col min="11779" max="12014" width="9.140625" style="18"/>
    <col min="12015" max="12015" width="0" style="18" hidden="1" customWidth="1"/>
    <col min="12016" max="12016" width="21.7109375" style="18" customWidth="1"/>
    <col min="12017" max="12017" width="48.140625" style="18" customWidth="1"/>
    <col min="12018" max="12018" width="29.7109375" style="18" customWidth="1"/>
    <col min="12019" max="12019" width="11.42578125" style="18" customWidth="1"/>
    <col min="12020" max="12020" width="7.5703125" style="18" customWidth="1"/>
    <col min="12021" max="12021" width="11.7109375" style="18" customWidth="1"/>
    <col min="12022" max="12022" width="7.140625" style="18" customWidth="1"/>
    <col min="12023" max="12023" width="0" style="18" hidden="1" customWidth="1"/>
    <col min="12024" max="12025" width="19.140625" style="18" customWidth="1"/>
    <col min="12026" max="12026" width="20.42578125" style="18" customWidth="1"/>
    <col min="12027" max="12027" width="20.85546875" style="18" customWidth="1"/>
    <col min="12028" max="12029" width="22" style="18" customWidth="1"/>
    <col min="12030" max="12030" width="0" style="18" hidden="1" customWidth="1"/>
    <col min="12031" max="12031" width="27.28515625" style="18" customWidth="1"/>
    <col min="12032" max="12032" width="18.140625" style="18" bestFit="1" customWidth="1"/>
    <col min="12033" max="12033" width="11.42578125" style="18" bestFit="1" customWidth="1"/>
    <col min="12034" max="12034" width="11.5703125" style="18" bestFit="1" customWidth="1"/>
    <col min="12035" max="12270" width="9.140625" style="18"/>
    <col min="12271" max="12271" width="0" style="18" hidden="1" customWidth="1"/>
    <col min="12272" max="12272" width="21.7109375" style="18" customWidth="1"/>
    <col min="12273" max="12273" width="48.140625" style="18" customWidth="1"/>
    <col min="12274" max="12274" width="29.7109375" style="18" customWidth="1"/>
    <col min="12275" max="12275" width="11.42578125" style="18" customWidth="1"/>
    <col min="12276" max="12276" width="7.5703125" style="18" customWidth="1"/>
    <col min="12277" max="12277" width="11.7109375" style="18" customWidth="1"/>
    <col min="12278" max="12278" width="7.140625" style="18" customWidth="1"/>
    <col min="12279" max="12279" width="0" style="18" hidden="1" customWidth="1"/>
    <col min="12280" max="12281" width="19.140625" style="18" customWidth="1"/>
    <col min="12282" max="12282" width="20.42578125" style="18" customWidth="1"/>
    <col min="12283" max="12283" width="20.85546875" style="18" customWidth="1"/>
    <col min="12284" max="12285" width="22" style="18" customWidth="1"/>
    <col min="12286" max="12286" width="0" style="18" hidden="1" customWidth="1"/>
    <col min="12287" max="12287" width="27.28515625" style="18" customWidth="1"/>
    <col min="12288" max="12288" width="18.140625" style="18" bestFit="1" customWidth="1"/>
    <col min="12289" max="12289" width="11.42578125" style="18" bestFit="1" customWidth="1"/>
    <col min="12290" max="12290" width="11.5703125" style="18" bestFit="1" customWidth="1"/>
    <col min="12291" max="12526" width="9.140625" style="18"/>
    <col min="12527" max="12527" width="0" style="18" hidden="1" customWidth="1"/>
    <col min="12528" max="12528" width="21.7109375" style="18" customWidth="1"/>
    <col min="12529" max="12529" width="48.140625" style="18" customWidth="1"/>
    <col min="12530" max="12530" width="29.7109375" style="18" customWidth="1"/>
    <col min="12531" max="12531" width="11.42578125" style="18" customWidth="1"/>
    <col min="12532" max="12532" width="7.5703125" style="18" customWidth="1"/>
    <col min="12533" max="12533" width="11.7109375" style="18" customWidth="1"/>
    <col min="12534" max="12534" width="7.140625" style="18" customWidth="1"/>
    <col min="12535" max="12535" width="0" style="18" hidden="1" customWidth="1"/>
    <col min="12536" max="12537" width="19.140625" style="18" customWidth="1"/>
    <col min="12538" max="12538" width="20.42578125" style="18" customWidth="1"/>
    <col min="12539" max="12539" width="20.85546875" style="18" customWidth="1"/>
    <col min="12540" max="12541" width="22" style="18" customWidth="1"/>
    <col min="12542" max="12542" width="0" style="18" hidden="1" customWidth="1"/>
    <col min="12543" max="12543" width="27.28515625" style="18" customWidth="1"/>
    <col min="12544" max="12544" width="18.140625" style="18" bestFit="1" customWidth="1"/>
    <col min="12545" max="12545" width="11.42578125" style="18" bestFit="1" customWidth="1"/>
    <col min="12546" max="12546" width="11.5703125" style="18" bestFit="1" customWidth="1"/>
    <col min="12547" max="12782" width="9.140625" style="18"/>
    <col min="12783" max="12783" width="0" style="18" hidden="1" customWidth="1"/>
    <col min="12784" max="12784" width="21.7109375" style="18" customWidth="1"/>
    <col min="12785" max="12785" width="48.140625" style="18" customWidth="1"/>
    <col min="12786" max="12786" width="29.7109375" style="18" customWidth="1"/>
    <col min="12787" max="12787" width="11.42578125" style="18" customWidth="1"/>
    <col min="12788" max="12788" width="7.5703125" style="18" customWidth="1"/>
    <col min="12789" max="12789" width="11.7109375" style="18" customWidth="1"/>
    <col min="12790" max="12790" width="7.140625" style="18" customWidth="1"/>
    <col min="12791" max="12791" width="0" style="18" hidden="1" customWidth="1"/>
    <col min="12792" max="12793" width="19.140625" style="18" customWidth="1"/>
    <col min="12794" max="12794" width="20.42578125" style="18" customWidth="1"/>
    <col min="12795" max="12795" width="20.85546875" style="18" customWidth="1"/>
    <col min="12796" max="12797" width="22" style="18" customWidth="1"/>
    <col min="12798" max="12798" width="0" style="18" hidden="1" customWidth="1"/>
    <col min="12799" max="12799" width="27.28515625" style="18" customWidth="1"/>
    <col min="12800" max="12800" width="18.140625" style="18" bestFit="1" customWidth="1"/>
    <col min="12801" max="12801" width="11.42578125" style="18" bestFit="1" customWidth="1"/>
    <col min="12802" max="12802" width="11.5703125" style="18" bestFit="1" customWidth="1"/>
    <col min="12803" max="13038" width="9.140625" style="18"/>
    <col min="13039" max="13039" width="0" style="18" hidden="1" customWidth="1"/>
    <col min="13040" max="13040" width="21.7109375" style="18" customWidth="1"/>
    <col min="13041" max="13041" width="48.140625" style="18" customWidth="1"/>
    <col min="13042" max="13042" width="29.7109375" style="18" customWidth="1"/>
    <col min="13043" max="13043" width="11.42578125" style="18" customWidth="1"/>
    <col min="13044" max="13044" width="7.5703125" style="18" customWidth="1"/>
    <col min="13045" max="13045" width="11.7109375" style="18" customWidth="1"/>
    <col min="13046" max="13046" width="7.140625" style="18" customWidth="1"/>
    <col min="13047" max="13047" width="0" style="18" hidden="1" customWidth="1"/>
    <col min="13048" max="13049" width="19.140625" style="18" customWidth="1"/>
    <col min="13050" max="13050" width="20.42578125" style="18" customWidth="1"/>
    <col min="13051" max="13051" width="20.85546875" style="18" customWidth="1"/>
    <col min="13052" max="13053" width="22" style="18" customWidth="1"/>
    <col min="13054" max="13054" width="0" style="18" hidden="1" customWidth="1"/>
    <col min="13055" max="13055" width="27.28515625" style="18" customWidth="1"/>
    <col min="13056" max="13056" width="18.140625" style="18" bestFit="1" customWidth="1"/>
    <col min="13057" max="13057" width="11.42578125" style="18" bestFit="1" customWidth="1"/>
    <col min="13058" max="13058" width="11.5703125" style="18" bestFit="1" customWidth="1"/>
    <col min="13059" max="13294" width="9.140625" style="18"/>
    <col min="13295" max="13295" width="0" style="18" hidden="1" customWidth="1"/>
    <col min="13296" max="13296" width="21.7109375" style="18" customWidth="1"/>
    <col min="13297" max="13297" width="48.140625" style="18" customWidth="1"/>
    <col min="13298" max="13298" width="29.7109375" style="18" customWidth="1"/>
    <col min="13299" max="13299" width="11.42578125" style="18" customWidth="1"/>
    <col min="13300" max="13300" width="7.5703125" style="18" customWidth="1"/>
    <col min="13301" max="13301" width="11.7109375" style="18" customWidth="1"/>
    <col min="13302" max="13302" width="7.140625" style="18" customWidth="1"/>
    <col min="13303" max="13303" width="0" style="18" hidden="1" customWidth="1"/>
    <col min="13304" max="13305" width="19.140625" style="18" customWidth="1"/>
    <col min="13306" max="13306" width="20.42578125" style="18" customWidth="1"/>
    <col min="13307" max="13307" width="20.85546875" style="18" customWidth="1"/>
    <col min="13308" max="13309" width="22" style="18" customWidth="1"/>
    <col min="13310" max="13310" width="0" style="18" hidden="1" customWidth="1"/>
    <col min="13311" max="13311" width="27.28515625" style="18" customWidth="1"/>
    <col min="13312" max="13312" width="18.140625" style="18" bestFit="1" customWidth="1"/>
    <col min="13313" max="13313" width="11.42578125" style="18" bestFit="1" customWidth="1"/>
    <col min="13314" max="13314" width="11.5703125" style="18" bestFit="1" customWidth="1"/>
    <col min="13315" max="13550" width="9.140625" style="18"/>
    <col min="13551" max="13551" width="0" style="18" hidden="1" customWidth="1"/>
    <col min="13552" max="13552" width="21.7109375" style="18" customWidth="1"/>
    <col min="13553" max="13553" width="48.140625" style="18" customWidth="1"/>
    <col min="13554" max="13554" width="29.7109375" style="18" customWidth="1"/>
    <col min="13555" max="13555" width="11.42578125" style="18" customWidth="1"/>
    <col min="13556" max="13556" width="7.5703125" style="18" customWidth="1"/>
    <col min="13557" max="13557" width="11.7109375" style="18" customWidth="1"/>
    <col min="13558" max="13558" width="7.140625" style="18" customWidth="1"/>
    <col min="13559" max="13559" width="0" style="18" hidden="1" customWidth="1"/>
    <col min="13560" max="13561" width="19.140625" style="18" customWidth="1"/>
    <col min="13562" max="13562" width="20.42578125" style="18" customWidth="1"/>
    <col min="13563" max="13563" width="20.85546875" style="18" customWidth="1"/>
    <col min="13564" max="13565" width="22" style="18" customWidth="1"/>
    <col min="13566" max="13566" width="0" style="18" hidden="1" customWidth="1"/>
    <col min="13567" max="13567" width="27.28515625" style="18" customWidth="1"/>
    <col min="13568" max="13568" width="18.140625" style="18" bestFit="1" customWidth="1"/>
    <col min="13569" max="13569" width="11.42578125" style="18" bestFit="1" customWidth="1"/>
    <col min="13570" max="13570" width="11.5703125" style="18" bestFit="1" customWidth="1"/>
    <col min="13571" max="13806" width="9.140625" style="18"/>
    <col min="13807" max="13807" width="0" style="18" hidden="1" customWidth="1"/>
    <col min="13808" max="13808" width="21.7109375" style="18" customWidth="1"/>
    <col min="13809" max="13809" width="48.140625" style="18" customWidth="1"/>
    <col min="13810" max="13810" width="29.7109375" style="18" customWidth="1"/>
    <col min="13811" max="13811" width="11.42578125" style="18" customWidth="1"/>
    <col min="13812" max="13812" width="7.5703125" style="18" customWidth="1"/>
    <col min="13813" max="13813" width="11.7109375" style="18" customWidth="1"/>
    <col min="13814" max="13814" width="7.140625" style="18" customWidth="1"/>
    <col min="13815" max="13815" width="0" style="18" hidden="1" customWidth="1"/>
    <col min="13816" max="13817" width="19.140625" style="18" customWidth="1"/>
    <col min="13818" max="13818" width="20.42578125" style="18" customWidth="1"/>
    <col min="13819" max="13819" width="20.85546875" style="18" customWidth="1"/>
    <col min="13820" max="13821" width="22" style="18" customWidth="1"/>
    <col min="13822" max="13822" width="0" style="18" hidden="1" customWidth="1"/>
    <col min="13823" max="13823" width="27.28515625" style="18" customWidth="1"/>
    <col min="13824" max="13824" width="18.140625" style="18" bestFit="1" customWidth="1"/>
    <col min="13825" max="13825" width="11.42578125" style="18" bestFit="1" customWidth="1"/>
    <col min="13826" max="13826" width="11.5703125" style="18" bestFit="1" customWidth="1"/>
    <col min="13827" max="14062" width="9.140625" style="18"/>
    <col min="14063" max="14063" width="0" style="18" hidden="1" customWidth="1"/>
    <col min="14064" max="14064" width="21.7109375" style="18" customWidth="1"/>
    <col min="14065" max="14065" width="48.140625" style="18" customWidth="1"/>
    <col min="14066" max="14066" width="29.7109375" style="18" customWidth="1"/>
    <col min="14067" max="14067" width="11.42578125" style="18" customWidth="1"/>
    <col min="14068" max="14068" width="7.5703125" style="18" customWidth="1"/>
    <col min="14069" max="14069" width="11.7109375" style="18" customWidth="1"/>
    <col min="14070" max="14070" width="7.140625" style="18" customWidth="1"/>
    <col min="14071" max="14071" width="0" style="18" hidden="1" customWidth="1"/>
    <col min="14072" max="14073" width="19.140625" style="18" customWidth="1"/>
    <col min="14074" max="14074" width="20.42578125" style="18" customWidth="1"/>
    <col min="14075" max="14075" width="20.85546875" style="18" customWidth="1"/>
    <col min="14076" max="14077" width="22" style="18" customWidth="1"/>
    <col min="14078" max="14078" width="0" style="18" hidden="1" customWidth="1"/>
    <col min="14079" max="14079" width="27.28515625" style="18" customWidth="1"/>
    <col min="14080" max="14080" width="18.140625" style="18" bestFit="1" customWidth="1"/>
    <col min="14081" max="14081" width="11.42578125" style="18" bestFit="1" customWidth="1"/>
    <col min="14082" max="14082" width="11.5703125" style="18" bestFit="1" customWidth="1"/>
    <col min="14083" max="14318" width="9.140625" style="18"/>
    <col min="14319" max="14319" width="0" style="18" hidden="1" customWidth="1"/>
    <col min="14320" max="14320" width="21.7109375" style="18" customWidth="1"/>
    <col min="14321" max="14321" width="48.140625" style="18" customWidth="1"/>
    <col min="14322" max="14322" width="29.7109375" style="18" customWidth="1"/>
    <col min="14323" max="14323" width="11.42578125" style="18" customWidth="1"/>
    <col min="14324" max="14324" width="7.5703125" style="18" customWidth="1"/>
    <col min="14325" max="14325" width="11.7109375" style="18" customWidth="1"/>
    <col min="14326" max="14326" width="7.140625" style="18" customWidth="1"/>
    <col min="14327" max="14327" width="0" style="18" hidden="1" customWidth="1"/>
    <col min="14328" max="14329" width="19.140625" style="18" customWidth="1"/>
    <col min="14330" max="14330" width="20.42578125" style="18" customWidth="1"/>
    <col min="14331" max="14331" width="20.85546875" style="18" customWidth="1"/>
    <col min="14332" max="14333" width="22" style="18" customWidth="1"/>
    <col min="14334" max="14334" width="0" style="18" hidden="1" customWidth="1"/>
    <col min="14335" max="14335" width="27.28515625" style="18" customWidth="1"/>
    <col min="14336" max="14336" width="18.140625" style="18" bestFit="1" customWidth="1"/>
    <col min="14337" max="14337" width="11.42578125" style="18" bestFit="1" customWidth="1"/>
    <col min="14338" max="14338" width="11.5703125" style="18" bestFit="1" customWidth="1"/>
    <col min="14339" max="14574" width="9.140625" style="18"/>
    <col min="14575" max="14575" width="0" style="18" hidden="1" customWidth="1"/>
    <col min="14576" max="14576" width="21.7109375" style="18" customWidth="1"/>
    <col min="14577" max="14577" width="48.140625" style="18" customWidth="1"/>
    <col min="14578" max="14578" width="29.7109375" style="18" customWidth="1"/>
    <col min="14579" max="14579" width="11.42578125" style="18" customWidth="1"/>
    <col min="14580" max="14580" width="7.5703125" style="18" customWidth="1"/>
    <col min="14581" max="14581" width="11.7109375" style="18" customWidth="1"/>
    <col min="14582" max="14582" width="7.140625" style="18" customWidth="1"/>
    <col min="14583" max="14583" width="0" style="18" hidden="1" customWidth="1"/>
    <col min="14584" max="14585" width="19.140625" style="18" customWidth="1"/>
    <col min="14586" max="14586" width="20.42578125" style="18" customWidth="1"/>
    <col min="14587" max="14587" width="20.85546875" style="18" customWidth="1"/>
    <col min="14588" max="14589" width="22" style="18" customWidth="1"/>
    <col min="14590" max="14590" width="0" style="18" hidden="1" customWidth="1"/>
    <col min="14591" max="14591" width="27.28515625" style="18" customWidth="1"/>
    <col min="14592" max="14592" width="18.140625" style="18" bestFit="1" customWidth="1"/>
    <col min="14593" max="14593" width="11.42578125" style="18" bestFit="1" customWidth="1"/>
    <col min="14594" max="14594" width="11.5703125" style="18" bestFit="1" customWidth="1"/>
    <col min="14595" max="14830" width="9.140625" style="18"/>
    <col min="14831" max="14831" width="0" style="18" hidden="1" customWidth="1"/>
    <col min="14832" max="14832" width="21.7109375" style="18" customWidth="1"/>
    <col min="14833" max="14833" width="48.140625" style="18" customWidth="1"/>
    <col min="14834" max="14834" width="29.7109375" style="18" customWidth="1"/>
    <col min="14835" max="14835" width="11.42578125" style="18" customWidth="1"/>
    <col min="14836" max="14836" width="7.5703125" style="18" customWidth="1"/>
    <col min="14837" max="14837" width="11.7109375" style="18" customWidth="1"/>
    <col min="14838" max="14838" width="7.140625" style="18" customWidth="1"/>
    <col min="14839" max="14839" width="0" style="18" hidden="1" customWidth="1"/>
    <col min="14840" max="14841" width="19.140625" style="18" customWidth="1"/>
    <col min="14842" max="14842" width="20.42578125" style="18" customWidth="1"/>
    <col min="14843" max="14843" width="20.85546875" style="18" customWidth="1"/>
    <col min="14844" max="14845" width="22" style="18" customWidth="1"/>
    <col min="14846" max="14846" width="0" style="18" hidden="1" customWidth="1"/>
    <col min="14847" max="14847" width="27.28515625" style="18" customWidth="1"/>
    <col min="14848" max="14848" width="18.140625" style="18" bestFit="1" customWidth="1"/>
    <col min="14849" max="14849" width="11.42578125" style="18" bestFit="1" customWidth="1"/>
    <col min="14850" max="14850" width="11.5703125" style="18" bestFit="1" customWidth="1"/>
    <col min="14851" max="15086" width="9.140625" style="18"/>
    <col min="15087" max="15087" width="0" style="18" hidden="1" customWidth="1"/>
    <col min="15088" max="15088" width="21.7109375" style="18" customWidth="1"/>
    <col min="15089" max="15089" width="48.140625" style="18" customWidth="1"/>
    <col min="15090" max="15090" width="29.7109375" style="18" customWidth="1"/>
    <col min="15091" max="15091" width="11.42578125" style="18" customWidth="1"/>
    <col min="15092" max="15092" width="7.5703125" style="18" customWidth="1"/>
    <col min="15093" max="15093" width="11.7109375" style="18" customWidth="1"/>
    <col min="15094" max="15094" width="7.140625" style="18" customWidth="1"/>
    <col min="15095" max="15095" width="0" style="18" hidden="1" customWidth="1"/>
    <col min="15096" max="15097" width="19.140625" style="18" customWidth="1"/>
    <col min="15098" max="15098" width="20.42578125" style="18" customWidth="1"/>
    <col min="15099" max="15099" width="20.85546875" style="18" customWidth="1"/>
    <col min="15100" max="15101" width="22" style="18" customWidth="1"/>
    <col min="15102" max="15102" width="0" style="18" hidden="1" customWidth="1"/>
    <col min="15103" max="15103" width="27.28515625" style="18" customWidth="1"/>
    <col min="15104" max="15104" width="18.140625" style="18" bestFit="1" customWidth="1"/>
    <col min="15105" max="15105" width="11.42578125" style="18" bestFit="1" customWidth="1"/>
    <col min="15106" max="15106" width="11.5703125" style="18" bestFit="1" customWidth="1"/>
    <col min="15107" max="15342" width="9.140625" style="18"/>
    <col min="15343" max="15343" width="0" style="18" hidden="1" customWidth="1"/>
    <col min="15344" max="15344" width="21.7109375" style="18" customWidth="1"/>
    <col min="15345" max="15345" width="48.140625" style="18" customWidth="1"/>
    <col min="15346" max="15346" width="29.7109375" style="18" customWidth="1"/>
    <col min="15347" max="15347" width="11.42578125" style="18" customWidth="1"/>
    <col min="15348" max="15348" width="7.5703125" style="18" customWidth="1"/>
    <col min="15349" max="15349" width="11.7109375" style="18" customWidth="1"/>
    <col min="15350" max="15350" width="7.140625" style="18" customWidth="1"/>
    <col min="15351" max="15351" width="0" style="18" hidden="1" customWidth="1"/>
    <col min="15352" max="15353" width="19.140625" style="18" customWidth="1"/>
    <col min="15354" max="15354" width="20.42578125" style="18" customWidth="1"/>
    <col min="15355" max="15355" width="20.85546875" style="18" customWidth="1"/>
    <col min="15356" max="15357" width="22" style="18" customWidth="1"/>
    <col min="15358" max="15358" width="0" style="18" hidden="1" customWidth="1"/>
    <col min="15359" max="15359" width="27.28515625" style="18" customWidth="1"/>
    <col min="15360" max="15360" width="18.140625" style="18" bestFit="1" customWidth="1"/>
    <col min="15361" max="15361" width="11.42578125" style="18" bestFit="1" customWidth="1"/>
    <col min="15362" max="15362" width="11.5703125" style="18" bestFit="1" customWidth="1"/>
    <col min="15363" max="15598" width="9.140625" style="18"/>
    <col min="15599" max="15599" width="0" style="18" hidden="1" customWidth="1"/>
    <col min="15600" max="15600" width="21.7109375" style="18" customWidth="1"/>
    <col min="15601" max="15601" width="48.140625" style="18" customWidth="1"/>
    <col min="15602" max="15602" width="29.7109375" style="18" customWidth="1"/>
    <col min="15603" max="15603" width="11.42578125" style="18" customWidth="1"/>
    <col min="15604" max="15604" width="7.5703125" style="18" customWidth="1"/>
    <col min="15605" max="15605" width="11.7109375" style="18" customWidth="1"/>
    <col min="15606" max="15606" width="7.140625" style="18" customWidth="1"/>
    <col min="15607" max="15607" width="0" style="18" hidden="1" customWidth="1"/>
    <col min="15608" max="15609" width="19.140625" style="18" customWidth="1"/>
    <col min="15610" max="15610" width="20.42578125" style="18" customWidth="1"/>
    <col min="15611" max="15611" width="20.85546875" style="18" customWidth="1"/>
    <col min="15612" max="15613" width="22" style="18" customWidth="1"/>
    <col min="15614" max="15614" width="0" style="18" hidden="1" customWidth="1"/>
    <col min="15615" max="15615" width="27.28515625" style="18" customWidth="1"/>
    <col min="15616" max="15616" width="18.140625" style="18" bestFit="1" customWidth="1"/>
    <col min="15617" max="15617" width="11.42578125" style="18" bestFit="1" customWidth="1"/>
    <col min="15618" max="15618" width="11.5703125" style="18" bestFit="1" customWidth="1"/>
    <col min="15619" max="15854" width="9.140625" style="18"/>
    <col min="15855" max="15855" width="0" style="18" hidden="1" customWidth="1"/>
    <col min="15856" max="15856" width="21.7109375" style="18" customWidth="1"/>
    <col min="15857" max="15857" width="48.140625" style="18" customWidth="1"/>
    <col min="15858" max="15858" width="29.7109375" style="18" customWidth="1"/>
    <col min="15859" max="15859" width="11.42578125" style="18" customWidth="1"/>
    <col min="15860" max="15860" width="7.5703125" style="18" customWidth="1"/>
    <col min="15861" max="15861" width="11.7109375" style="18" customWidth="1"/>
    <col min="15862" max="15862" width="7.140625" style="18" customWidth="1"/>
    <col min="15863" max="15863" width="0" style="18" hidden="1" customWidth="1"/>
    <col min="15864" max="15865" width="19.140625" style="18" customWidth="1"/>
    <col min="15866" max="15866" width="20.42578125" style="18" customWidth="1"/>
    <col min="15867" max="15867" width="20.85546875" style="18" customWidth="1"/>
    <col min="15868" max="15869" width="22" style="18" customWidth="1"/>
    <col min="15870" max="15870" width="0" style="18" hidden="1" customWidth="1"/>
    <col min="15871" max="15871" width="27.28515625" style="18" customWidth="1"/>
    <col min="15872" max="15872" width="18.140625" style="18" bestFit="1" customWidth="1"/>
    <col min="15873" max="15873" width="11.42578125" style="18" bestFit="1" customWidth="1"/>
    <col min="15874" max="15874" width="11.5703125" style="18" bestFit="1" customWidth="1"/>
    <col min="15875" max="16110" width="9.140625" style="18"/>
    <col min="16111" max="16111" width="0" style="18" hidden="1" customWidth="1"/>
    <col min="16112" max="16112" width="21.7109375" style="18" customWidth="1"/>
    <col min="16113" max="16113" width="48.140625" style="18" customWidth="1"/>
    <col min="16114" max="16114" width="29.7109375" style="18" customWidth="1"/>
    <col min="16115" max="16115" width="11.42578125" style="18" customWidth="1"/>
    <col min="16116" max="16116" width="7.5703125" style="18" customWidth="1"/>
    <col min="16117" max="16117" width="11.7109375" style="18" customWidth="1"/>
    <col min="16118" max="16118" width="7.140625" style="18" customWidth="1"/>
    <col min="16119" max="16119" width="0" style="18" hidden="1" customWidth="1"/>
    <col min="16120" max="16121" width="19.140625" style="18" customWidth="1"/>
    <col min="16122" max="16122" width="20.42578125" style="18" customWidth="1"/>
    <col min="16123" max="16123" width="20.85546875" style="18" customWidth="1"/>
    <col min="16124" max="16125" width="22" style="18" customWidth="1"/>
    <col min="16126" max="16126" width="0" style="18" hidden="1" customWidth="1"/>
    <col min="16127" max="16127" width="27.28515625" style="18" customWidth="1"/>
    <col min="16128" max="16128" width="18.140625" style="18" bestFit="1" customWidth="1"/>
    <col min="16129" max="16129" width="11.42578125" style="18" bestFit="1" customWidth="1"/>
    <col min="16130" max="16130" width="11.5703125" style="18" bestFit="1" customWidth="1"/>
    <col min="16131" max="16384" width="9.140625" style="18"/>
  </cols>
  <sheetData>
    <row r="1" spans="1:16" s="15" customFormat="1" x14ac:dyDescent="0.3">
      <c r="A1" s="14"/>
      <c r="B1" s="73"/>
      <c r="C1" s="73"/>
      <c r="D1" s="74"/>
      <c r="E1" s="75"/>
      <c r="F1" s="75"/>
      <c r="G1" s="75"/>
      <c r="H1" s="75"/>
      <c r="I1" s="75"/>
      <c r="J1" s="73"/>
      <c r="K1" s="73"/>
    </row>
    <row r="2" spans="1:16" s="15" customFormat="1" x14ac:dyDescent="0.3">
      <c r="A2" s="14"/>
      <c r="B2" s="73"/>
      <c r="C2" s="73"/>
      <c r="D2" s="73"/>
      <c r="E2" s="76"/>
      <c r="F2" s="76"/>
      <c r="G2" s="76"/>
      <c r="H2" s="77" t="s">
        <v>20</v>
      </c>
      <c r="I2" s="75"/>
      <c r="J2" s="73"/>
      <c r="K2" s="73"/>
    </row>
    <row r="3" spans="1:16" s="15" customFormat="1" ht="11.25" customHeight="1" x14ac:dyDescent="0.3">
      <c r="A3" s="14"/>
      <c r="B3" s="73"/>
      <c r="C3" s="73"/>
      <c r="D3" s="73"/>
      <c r="E3" s="75"/>
      <c r="F3" s="75"/>
      <c r="G3" s="75"/>
      <c r="H3" s="75"/>
      <c r="I3" s="75"/>
      <c r="J3" s="73"/>
      <c r="K3" s="73"/>
    </row>
    <row r="4" spans="1:16" s="14" customFormat="1" ht="47.25" customHeight="1" x14ac:dyDescent="0.3">
      <c r="B4" s="221" t="s">
        <v>276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</row>
    <row r="5" spans="1:16" s="14" customFormat="1" ht="12" customHeight="1" x14ac:dyDescent="0.3">
      <c r="B5" s="246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8"/>
    </row>
    <row r="6" spans="1:16" s="14" customFormat="1" ht="45" customHeight="1" x14ac:dyDescent="0.3">
      <c r="B6" s="254" t="s">
        <v>2</v>
      </c>
      <c r="C6" s="235" t="s">
        <v>12</v>
      </c>
      <c r="D6" s="252" t="s">
        <v>19</v>
      </c>
      <c r="E6" s="249" t="s">
        <v>18</v>
      </c>
      <c r="F6" s="250"/>
      <c r="G6" s="250"/>
      <c r="H6" s="250"/>
      <c r="I6" s="250"/>
      <c r="J6" s="250"/>
      <c r="K6" s="250"/>
      <c r="L6" s="250"/>
      <c r="M6" s="251"/>
    </row>
    <row r="7" spans="1:16" s="14" customFormat="1" x14ac:dyDescent="0.3">
      <c r="B7" s="255"/>
      <c r="C7" s="242"/>
      <c r="D7" s="253"/>
      <c r="E7" s="64">
        <v>2021</v>
      </c>
      <c r="F7" s="64">
        <v>2022</v>
      </c>
      <c r="G7" s="65">
        <v>2023</v>
      </c>
      <c r="H7" s="66">
        <v>2024</v>
      </c>
      <c r="I7" s="201"/>
      <c r="J7" s="189">
        <v>2025</v>
      </c>
      <c r="K7" s="189">
        <v>2026</v>
      </c>
      <c r="L7" s="189">
        <v>2027</v>
      </c>
      <c r="M7" s="164">
        <v>2028</v>
      </c>
      <c r="N7" s="32"/>
      <c r="O7" s="32"/>
      <c r="P7" s="32"/>
    </row>
    <row r="8" spans="1:16" s="14" customFormat="1" x14ac:dyDescent="0.3">
      <c r="B8" s="67">
        <v>1</v>
      </c>
      <c r="C8" s="67">
        <v>2</v>
      </c>
      <c r="D8" s="68">
        <v>3</v>
      </c>
      <c r="E8" s="69">
        <v>4</v>
      </c>
      <c r="F8" s="69">
        <v>5</v>
      </c>
      <c r="G8" s="69">
        <v>6</v>
      </c>
      <c r="H8" s="69">
        <v>7</v>
      </c>
      <c r="I8" s="78"/>
      <c r="J8" s="67">
        <v>8</v>
      </c>
      <c r="K8" s="67">
        <v>9</v>
      </c>
      <c r="L8" s="157">
        <v>10</v>
      </c>
      <c r="M8" s="164">
        <v>11</v>
      </c>
      <c r="N8" s="32"/>
      <c r="O8" s="32"/>
      <c r="P8" s="32"/>
    </row>
    <row r="9" spans="1:16" s="14" customFormat="1" ht="15.75" customHeight="1" x14ac:dyDescent="0.3">
      <c r="B9" s="245" t="s">
        <v>13</v>
      </c>
      <c r="C9" s="245" t="s">
        <v>277</v>
      </c>
      <c r="D9" s="70" t="s">
        <v>15</v>
      </c>
      <c r="E9" s="71">
        <f>E14+E38+E56+E65+E75+E87+E94</f>
        <v>12082.4</v>
      </c>
      <c r="F9" s="71">
        <f t="shared" ref="F9:M9" si="0">F14+F38+F56+F65+F75+F87+F94</f>
        <v>11037</v>
      </c>
      <c r="G9" s="71">
        <f t="shared" si="0"/>
        <v>10798.9</v>
      </c>
      <c r="H9" s="71">
        <f t="shared" si="0"/>
        <v>11415</v>
      </c>
      <c r="I9" s="71">
        <f t="shared" si="0"/>
        <v>11411</v>
      </c>
      <c r="J9" s="71">
        <f t="shared" si="0"/>
        <v>11411</v>
      </c>
      <c r="K9" s="71">
        <f t="shared" si="0"/>
        <v>11453</v>
      </c>
      <c r="L9" s="71">
        <f t="shared" si="0"/>
        <v>11483</v>
      </c>
      <c r="M9" s="71">
        <f t="shared" si="0"/>
        <v>11491</v>
      </c>
      <c r="N9" s="184"/>
      <c r="O9" s="32"/>
      <c r="P9" s="32"/>
    </row>
    <row r="10" spans="1:16" s="14" customFormat="1" x14ac:dyDescent="0.3">
      <c r="B10" s="245"/>
      <c r="C10" s="245"/>
      <c r="D10" s="70" t="s">
        <v>16</v>
      </c>
      <c r="E10" s="71"/>
      <c r="F10" s="71"/>
      <c r="G10" s="71"/>
      <c r="H10" s="71"/>
      <c r="I10" s="79"/>
      <c r="J10" s="72"/>
      <c r="K10" s="72"/>
      <c r="L10" s="157"/>
      <c r="M10" s="164"/>
      <c r="N10" s="32"/>
      <c r="O10" s="32"/>
      <c r="P10" s="32"/>
    </row>
    <row r="11" spans="1:16" s="14" customFormat="1" ht="31.5" x14ac:dyDescent="0.3">
      <c r="B11" s="245"/>
      <c r="C11" s="245"/>
      <c r="D11" s="70" t="s">
        <v>67</v>
      </c>
      <c r="E11" s="71"/>
      <c r="F11" s="71"/>
      <c r="G11" s="71"/>
      <c r="H11" s="71"/>
      <c r="I11" s="79"/>
      <c r="J11" s="72"/>
      <c r="K11" s="72"/>
      <c r="L11" s="157"/>
      <c r="M11" s="164"/>
      <c r="N11" s="32"/>
      <c r="O11" s="32"/>
      <c r="P11" s="32"/>
    </row>
    <row r="12" spans="1:16" s="17" customFormat="1" ht="31.5" x14ac:dyDescent="0.3">
      <c r="A12" s="16"/>
      <c r="B12" s="245"/>
      <c r="C12" s="245"/>
      <c r="D12" s="70" t="s">
        <v>64</v>
      </c>
      <c r="E12" s="71"/>
      <c r="F12" s="71"/>
      <c r="G12" s="71"/>
      <c r="H12" s="71"/>
      <c r="I12" s="80"/>
      <c r="J12" s="72"/>
      <c r="K12" s="72"/>
      <c r="L12" s="157"/>
      <c r="M12" s="164"/>
      <c r="N12" s="33"/>
      <c r="O12" s="33"/>
      <c r="P12" s="33"/>
    </row>
    <row r="13" spans="1:16" s="14" customFormat="1" ht="31.5" x14ac:dyDescent="0.3">
      <c r="B13" s="245"/>
      <c r="C13" s="245"/>
      <c r="D13" s="70" t="s">
        <v>65</v>
      </c>
      <c r="E13" s="71"/>
      <c r="F13" s="71"/>
      <c r="G13" s="71"/>
      <c r="H13" s="71"/>
      <c r="I13" s="79"/>
      <c r="J13" s="72"/>
      <c r="K13" s="72"/>
      <c r="L13" s="157"/>
      <c r="M13" s="164"/>
      <c r="N13" s="32"/>
      <c r="O13" s="32"/>
      <c r="P13" s="32"/>
    </row>
    <row r="14" spans="1:16" s="14" customFormat="1" x14ac:dyDescent="0.3">
      <c r="B14" s="245" t="s">
        <v>10</v>
      </c>
      <c r="C14" s="236" t="s">
        <v>66</v>
      </c>
      <c r="D14" s="143" t="s">
        <v>15</v>
      </c>
      <c r="E14" s="71">
        <f>E18+E22+E26+E30+E34</f>
        <v>401.8</v>
      </c>
      <c r="F14" s="71">
        <f t="shared" ref="F14:M14" si="1">F18+F22+F26+F30+F34</f>
        <v>421</v>
      </c>
      <c r="G14" s="71">
        <f t="shared" si="1"/>
        <v>376</v>
      </c>
      <c r="H14" s="71">
        <f t="shared" si="1"/>
        <v>355</v>
      </c>
      <c r="I14" s="71">
        <f t="shared" si="1"/>
        <v>345</v>
      </c>
      <c r="J14" s="71">
        <f t="shared" si="1"/>
        <v>345</v>
      </c>
      <c r="K14" s="71">
        <f t="shared" si="1"/>
        <v>345</v>
      </c>
      <c r="L14" s="71">
        <f t="shared" si="1"/>
        <v>345</v>
      </c>
      <c r="M14" s="71">
        <f t="shared" si="1"/>
        <v>345</v>
      </c>
      <c r="N14" s="185"/>
      <c r="O14" s="32"/>
      <c r="P14" s="32"/>
    </row>
    <row r="15" spans="1:16" s="14" customFormat="1" x14ac:dyDescent="0.3">
      <c r="B15" s="245"/>
      <c r="C15" s="237"/>
      <c r="D15" s="70" t="s">
        <v>108</v>
      </c>
      <c r="E15" s="71"/>
      <c r="F15" s="71"/>
      <c r="G15" s="71"/>
      <c r="H15" s="71"/>
      <c r="I15" s="79"/>
      <c r="J15" s="72"/>
      <c r="K15" s="72"/>
      <c r="L15" s="157"/>
      <c r="M15" s="164"/>
      <c r="N15" s="32"/>
      <c r="O15" s="32"/>
      <c r="P15" s="32"/>
    </row>
    <row r="16" spans="1:16" s="14" customFormat="1" x14ac:dyDescent="0.3">
      <c r="B16" s="245"/>
      <c r="C16" s="237"/>
      <c r="D16" s="70" t="s">
        <v>69</v>
      </c>
      <c r="E16" s="71"/>
      <c r="F16" s="71"/>
      <c r="G16" s="71"/>
      <c r="H16" s="71"/>
      <c r="I16" s="79"/>
      <c r="J16" s="72"/>
      <c r="K16" s="72"/>
      <c r="L16" s="157"/>
      <c r="M16" s="164"/>
      <c r="N16" s="32"/>
      <c r="O16" s="32"/>
      <c r="P16" s="32"/>
    </row>
    <row r="17" spans="2:16" s="14" customFormat="1" ht="47.25" x14ac:dyDescent="0.3">
      <c r="B17" s="245"/>
      <c r="C17" s="238"/>
      <c r="D17" s="70" t="s">
        <v>68</v>
      </c>
      <c r="E17" s="71"/>
      <c r="F17" s="71"/>
      <c r="G17" s="71"/>
      <c r="H17" s="71"/>
      <c r="I17" s="79"/>
      <c r="J17" s="72"/>
      <c r="K17" s="72"/>
      <c r="L17" s="157"/>
      <c r="M17" s="164"/>
      <c r="N17" s="32"/>
      <c r="O17" s="32"/>
      <c r="P17" s="32"/>
    </row>
    <row r="18" spans="2:16" s="14" customFormat="1" x14ac:dyDescent="0.3">
      <c r="B18" s="242" t="s">
        <v>112</v>
      </c>
      <c r="C18" s="233" t="s">
        <v>111</v>
      </c>
      <c r="D18" s="89" t="s">
        <v>15</v>
      </c>
      <c r="E18" s="27">
        <f>E20+E21</f>
        <v>286.8</v>
      </c>
      <c r="F18" s="27">
        <f t="shared" ref="F18:M18" si="2">F20+F21</f>
        <v>260</v>
      </c>
      <c r="G18" s="27">
        <f t="shared" si="2"/>
        <v>260</v>
      </c>
      <c r="H18" s="27">
        <f t="shared" si="2"/>
        <v>120</v>
      </c>
      <c r="I18" s="27">
        <f t="shared" si="2"/>
        <v>110</v>
      </c>
      <c r="J18" s="27">
        <f t="shared" si="2"/>
        <v>110</v>
      </c>
      <c r="K18" s="27">
        <f t="shared" si="2"/>
        <v>110</v>
      </c>
      <c r="L18" s="27">
        <f t="shared" si="2"/>
        <v>110</v>
      </c>
      <c r="M18" s="27">
        <f t="shared" si="2"/>
        <v>110</v>
      </c>
      <c r="N18" s="32"/>
      <c r="O18" s="32"/>
      <c r="P18" s="32"/>
    </row>
    <row r="19" spans="2:16" s="14" customFormat="1" x14ac:dyDescent="0.3">
      <c r="B19" s="242"/>
      <c r="C19" s="234"/>
      <c r="D19" s="89" t="s">
        <v>239</v>
      </c>
      <c r="E19" s="27"/>
      <c r="F19" s="27"/>
      <c r="G19" s="27"/>
      <c r="H19" s="27"/>
      <c r="I19" s="79"/>
      <c r="J19" s="72"/>
      <c r="K19" s="72"/>
      <c r="L19" s="157"/>
      <c r="M19" s="164"/>
      <c r="N19" s="32"/>
      <c r="O19" s="32"/>
      <c r="P19" s="32"/>
    </row>
    <row r="20" spans="2:16" s="14" customFormat="1" ht="31.5" x14ac:dyDescent="0.3">
      <c r="B20" s="242"/>
      <c r="C20" s="234"/>
      <c r="D20" s="152" t="s">
        <v>237</v>
      </c>
      <c r="E20" s="27">
        <f>обос!J19</f>
        <v>10</v>
      </c>
      <c r="F20" s="27">
        <f>обос!K19</f>
        <v>10</v>
      </c>
      <c r="G20" s="27">
        <f>обос!L19</f>
        <v>10</v>
      </c>
      <c r="H20" s="27">
        <f>обос!M19</f>
        <v>10</v>
      </c>
      <c r="I20" s="27">
        <f>обос!N19</f>
        <v>0</v>
      </c>
      <c r="J20" s="27">
        <f>обос!O19</f>
        <v>0</v>
      </c>
      <c r="K20" s="27">
        <f>обос!P19</f>
        <v>0</v>
      </c>
      <c r="L20" s="27">
        <f>обос!Q19</f>
        <v>0</v>
      </c>
      <c r="M20" s="27">
        <f>обос!Q19</f>
        <v>0</v>
      </c>
      <c r="N20" s="32"/>
      <c r="O20" s="32"/>
      <c r="P20" s="32"/>
    </row>
    <row r="21" spans="2:16" s="14" customFormat="1" ht="47.25" x14ac:dyDescent="0.3">
      <c r="B21" s="242"/>
      <c r="C21" s="234"/>
      <c r="D21" s="89" t="s">
        <v>68</v>
      </c>
      <c r="E21" s="27">
        <f>обос!J20+обос!J21</f>
        <v>276.8</v>
      </c>
      <c r="F21" s="27">
        <f>обос!K20+обос!K21</f>
        <v>250</v>
      </c>
      <c r="G21" s="27">
        <f>обос!L20+обос!L21</f>
        <v>250</v>
      </c>
      <c r="H21" s="27">
        <f>обос!M20+обос!M21</f>
        <v>110</v>
      </c>
      <c r="I21" s="27">
        <f>обос!N20+обос!N21</f>
        <v>110</v>
      </c>
      <c r="J21" s="27">
        <f>обос!O20+обос!O21</f>
        <v>110</v>
      </c>
      <c r="K21" s="27">
        <f>обос!P20+обос!P21</f>
        <v>110</v>
      </c>
      <c r="L21" s="27">
        <f>обос!Q20+обос!Q21</f>
        <v>110</v>
      </c>
      <c r="M21" s="27">
        <f>обос!Q20+обос!Q21</f>
        <v>110</v>
      </c>
      <c r="N21" s="32"/>
      <c r="O21" s="32"/>
      <c r="P21" s="32"/>
    </row>
    <row r="22" spans="2:16" s="14" customFormat="1" x14ac:dyDescent="0.3">
      <c r="B22" s="242" t="s">
        <v>113</v>
      </c>
      <c r="C22" s="233" t="s">
        <v>114</v>
      </c>
      <c r="D22" s="89" t="s">
        <v>15</v>
      </c>
      <c r="E22" s="27">
        <f>E24+E25</f>
        <v>20</v>
      </c>
      <c r="F22" s="27">
        <f t="shared" ref="F22:M22" si="3">F24+F25</f>
        <v>10</v>
      </c>
      <c r="G22" s="27">
        <f t="shared" si="3"/>
        <v>10</v>
      </c>
      <c r="H22" s="27">
        <f t="shared" si="3"/>
        <v>13</v>
      </c>
      <c r="I22" s="27">
        <f t="shared" si="3"/>
        <v>13</v>
      </c>
      <c r="J22" s="27">
        <f t="shared" si="3"/>
        <v>13</v>
      </c>
      <c r="K22" s="27">
        <f t="shared" si="3"/>
        <v>13</v>
      </c>
      <c r="L22" s="27">
        <f t="shared" si="3"/>
        <v>13</v>
      </c>
      <c r="M22" s="27">
        <f t="shared" si="3"/>
        <v>13</v>
      </c>
      <c r="N22" s="32"/>
      <c r="O22" s="32"/>
      <c r="P22" s="32"/>
    </row>
    <row r="23" spans="2:16" s="14" customFormat="1" x14ac:dyDescent="0.3">
      <c r="B23" s="242"/>
      <c r="C23" s="234"/>
      <c r="D23" s="89" t="s">
        <v>240</v>
      </c>
      <c r="E23" s="27"/>
      <c r="F23" s="27"/>
      <c r="G23" s="27"/>
      <c r="H23" s="27"/>
      <c r="I23" s="79"/>
      <c r="J23" s="72"/>
      <c r="K23" s="72"/>
      <c r="L23" s="157"/>
      <c r="M23" s="164"/>
      <c r="N23" s="32"/>
      <c r="O23" s="32"/>
      <c r="P23" s="32"/>
    </row>
    <row r="24" spans="2:16" s="14" customFormat="1" ht="47.25" x14ac:dyDescent="0.3">
      <c r="B24" s="242"/>
      <c r="C24" s="234"/>
      <c r="D24" s="89" t="s">
        <v>68</v>
      </c>
      <c r="E24" s="27">
        <f>обос!J24</f>
        <v>10</v>
      </c>
      <c r="F24" s="27">
        <f>обос!K24</f>
        <v>5</v>
      </c>
      <c r="G24" s="27">
        <f>обос!L24</f>
        <v>5</v>
      </c>
      <c r="H24" s="27">
        <f>обос!M24</f>
        <v>3</v>
      </c>
      <c r="I24" s="27">
        <f>обос!N24</f>
        <v>3</v>
      </c>
      <c r="J24" s="27">
        <f>обос!O24</f>
        <v>3</v>
      </c>
      <c r="K24" s="27">
        <f>обос!P24</f>
        <v>3</v>
      </c>
      <c r="L24" s="27">
        <f>обос!Q24</f>
        <v>3</v>
      </c>
      <c r="M24" s="27">
        <f>обос!Q24</f>
        <v>3</v>
      </c>
      <c r="N24" s="32"/>
      <c r="O24" s="32"/>
      <c r="P24" s="32"/>
    </row>
    <row r="25" spans="2:16" s="14" customFormat="1" x14ac:dyDescent="0.3">
      <c r="B25" s="242"/>
      <c r="C25" s="235"/>
      <c r="D25" s="89" t="s">
        <v>69</v>
      </c>
      <c r="E25" s="27">
        <f>обос!J25</f>
        <v>10</v>
      </c>
      <c r="F25" s="27">
        <f>обос!K25</f>
        <v>5</v>
      </c>
      <c r="G25" s="27">
        <f>обос!L25</f>
        <v>5</v>
      </c>
      <c r="H25" s="27">
        <f>обос!M25</f>
        <v>10</v>
      </c>
      <c r="I25" s="27">
        <f>обос!N25</f>
        <v>10</v>
      </c>
      <c r="J25" s="27">
        <f>обос!O25</f>
        <v>10</v>
      </c>
      <c r="K25" s="27">
        <f>обос!P25</f>
        <v>10</v>
      </c>
      <c r="L25" s="27">
        <f>обос!Q25</f>
        <v>10</v>
      </c>
      <c r="M25" s="27">
        <f>обос!Q25</f>
        <v>10</v>
      </c>
      <c r="N25" s="32"/>
      <c r="O25" s="32"/>
      <c r="P25" s="32"/>
    </row>
    <row r="26" spans="2:16" s="14" customFormat="1" x14ac:dyDescent="0.3">
      <c r="B26" s="242" t="s">
        <v>42</v>
      </c>
      <c r="C26" s="233" t="s">
        <v>115</v>
      </c>
      <c r="D26" s="89" t="s">
        <v>15</v>
      </c>
      <c r="E26" s="27">
        <f>E28+E29</f>
        <v>63</v>
      </c>
      <c r="F26" s="27">
        <f>F28+F29</f>
        <v>119</v>
      </c>
      <c r="G26" s="27">
        <f>G28+G29</f>
        <v>74</v>
      </c>
      <c r="H26" s="27">
        <f>H28+H29</f>
        <v>216</v>
      </c>
      <c r="I26" s="27">
        <f t="shared" ref="I26:M26" si="4">I28+I29</f>
        <v>216</v>
      </c>
      <c r="J26" s="27">
        <f t="shared" si="4"/>
        <v>216</v>
      </c>
      <c r="K26" s="27">
        <f t="shared" si="4"/>
        <v>216</v>
      </c>
      <c r="L26" s="27">
        <f t="shared" si="4"/>
        <v>216</v>
      </c>
      <c r="M26" s="27">
        <f t="shared" si="4"/>
        <v>216</v>
      </c>
      <c r="N26" s="32"/>
      <c r="O26" s="32"/>
      <c r="P26" s="32"/>
    </row>
    <row r="27" spans="2:16" s="14" customFormat="1" x14ac:dyDescent="0.3">
      <c r="B27" s="242"/>
      <c r="C27" s="234"/>
      <c r="D27" s="89" t="s">
        <v>241</v>
      </c>
      <c r="E27" s="27"/>
      <c r="F27" s="27"/>
      <c r="G27" s="27"/>
      <c r="H27" s="27"/>
      <c r="I27" s="79"/>
      <c r="J27" s="72"/>
      <c r="K27" s="72"/>
      <c r="L27" s="157"/>
      <c r="M27" s="164"/>
      <c r="N27" s="32"/>
      <c r="O27" s="32"/>
      <c r="P27" s="32"/>
    </row>
    <row r="28" spans="2:16" s="14" customFormat="1" ht="47.25" x14ac:dyDescent="0.3">
      <c r="B28" s="242"/>
      <c r="C28" s="234"/>
      <c r="D28" s="89" t="s">
        <v>68</v>
      </c>
      <c r="E28" s="27">
        <f>обос!J28+обос!J29+обос!J30</f>
        <v>13</v>
      </c>
      <c r="F28" s="27">
        <f>обос!K28+обос!K29+обос!K30</f>
        <v>64</v>
      </c>
      <c r="G28" s="27">
        <f>обос!L28+обос!L29+обос!L30</f>
        <v>64</v>
      </c>
      <c r="H28" s="27">
        <f>обос!M28+обос!M29+обос!M30</f>
        <v>16</v>
      </c>
      <c r="I28" s="27">
        <f>обос!N28+обос!N29+обос!N30</f>
        <v>16</v>
      </c>
      <c r="J28" s="27">
        <f>обос!O28+обос!O29+обос!O30</f>
        <v>16</v>
      </c>
      <c r="K28" s="27">
        <f>обос!P28+обос!P29+обос!P30</f>
        <v>16</v>
      </c>
      <c r="L28" s="27">
        <f>обос!Q28+обос!Q29+обос!Q30</f>
        <v>16</v>
      </c>
      <c r="M28" s="27">
        <f>обос!Q28+обос!Q29+обос!Q30</f>
        <v>16</v>
      </c>
      <c r="N28" s="32"/>
      <c r="O28" s="32"/>
      <c r="P28" s="32"/>
    </row>
    <row r="29" spans="2:16" s="14" customFormat="1" x14ac:dyDescent="0.3">
      <c r="B29" s="242"/>
      <c r="C29" s="235"/>
      <c r="D29" s="89" t="s">
        <v>69</v>
      </c>
      <c r="E29" s="27">
        <f>обос!J31</f>
        <v>50</v>
      </c>
      <c r="F29" s="27">
        <f>обос!K31</f>
        <v>55</v>
      </c>
      <c r="G29" s="27">
        <f>обос!L31</f>
        <v>10</v>
      </c>
      <c r="H29" s="27">
        <f>обос!M31</f>
        <v>200</v>
      </c>
      <c r="I29" s="27">
        <f>обос!N31</f>
        <v>200</v>
      </c>
      <c r="J29" s="27">
        <f>обос!O31</f>
        <v>200</v>
      </c>
      <c r="K29" s="27">
        <f>обос!P31</f>
        <v>200</v>
      </c>
      <c r="L29" s="27">
        <f>обос!Q31</f>
        <v>200</v>
      </c>
      <c r="M29" s="27">
        <f>обос!Q31</f>
        <v>200</v>
      </c>
      <c r="N29" s="32"/>
      <c r="O29" s="32"/>
      <c r="P29" s="32"/>
    </row>
    <row r="30" spans="2:16" s="14" customFormat="1" x14ac:dyDescent="0.3">
      <c r="B30" s="242" t="s">
        <v>43</v>
      </c>
      <c r="C30" s="233" t="s">
        <v>116</v>
      </c>
      <c r="D30" s="89" t="s">
        <v>15</v>
      </c>
      <c r="E30" s="27">
        <f>E32+E33</f>
        <v>2</v>
      </c>
      <c r="F30" s="27">
        <f t="shared" ref="F30:M30" si="5">F32+F33</f>
        <v>2</v>
      </c>
      <c r="G30" s="27">
        <f t="shared" si="5"/>
        <v>2</v>
      </c>
      <c r="H30" s="27">
        <f t="shared" si="5"/>
        <v>2</v>
      </c>
      <c r="I30" s="27">
        <f t="shared" si="5"/>
        <v>2</v>
      </c>
      <c r="J30" s="27">
        <f t="shared" si="5"/>
        <v>2</v>
      </c>
      <c r="K30" s="27">
        <f t="shared" si="5"/>
        <v>2</v>
      </c>
      <c r="L30" s="27">
        <f t="shared" si="5"/>
        <v>2</v>
      </c>
      <c r="M30" s="27">
        <f t="shared" si="5"/>
        <v>2</v>
      </c>
      <c r="N30" s="32"/>
      <c r="O30" s="32"/>
      <c r="P30" s="32"/>
    </row>
    <row r="31" spans="2:16" s="14" customFormat="1" x14ac:dyDescent="0.3">
      <c r="B31" s="242"/>
      <c r="C31" s="234"/>
      <c r="D31" s="89" t="s">
        <v>239</v>
      </c>
      <c r="E31" s="27"/>
      <c r="F31" s="27"/>
      <c r="G31" s="27"/>
      <c r="H31" s="27"/>
      <c r="I31" s="79"/>
      <c r="J31" s="72"/>
      <c r="K31" s="72"/>
      <c r="L31" s="157"/>
      <c r="M31" s="164"/>
      <c r="N31" s="32"/>
      <c r="O31" s="32"/>
      <c r="P31" s="32"/>
    </row>
    <row r="32" spans="2:16" s="14" customFormat="1" ht="47.25" x14ac:dyDescent="0.3">
      <c r="B32" s="242"/>
      <c r="C32" s="234"/>
      <c r="D32" s="89" t="s">
        <v>68</v>
      </c>
      <c r="E32" s="27">
        <f>обос!J34</f>
        <v>0</v>
      </c>
      <c r="F32" s="27">
        <f>обос!K34</f>
        <v>0</v>
      </c>
      <c r="G32" s="27">
        <f>обос!L34</f>
        <v>0</v>
      </c>
      <c r="H32" s="27">
        <f>обос!M34</f>
        <v>1</v>
      </c>
      <c r="I32" s="27">
        <f>обос!N34</f>
        <v>1</v>
      </c>
      <c r="J32" s="27">
        <f>обос!O34</f>
        <v>1</v>
      </c>
      <c r="K32" s="27">
        <f>обос!P34</f>
        <v>1</v>
      </c>
      <c r="L32" s="27">
        <f>обос!Q34</f>
        <v>1</v>
      </c>
      <c r="M32" s="27">
        <f>обос!Q34</f>
        <v>1</v>
      </c>
      <c r="N32" s="32"/>
      <c r="O32" s="32"/>
      <c r="P32" s="32"/>
    </row>
    <row r="33" spans="2:16" s="14" customFormat="1" ht="31.5" x14ac:dyDescent="0.3">
      <c r="B33" s="242"/>
      <c r="C33" s="235"/>
      <c r="D33" s="89" t="s">
        <v>237</v>
      </c>
      <c r="E33" s="27">
        <f>обос!J35</f>
        <v>2</v>
      </c>
      <c r="F33" s="27">
        <f>обос!K35</f>
        <v>2</v>
      </c>
      <c r="G33" s="27">
        <f>обос!L35</f>
        <v>2</v>
      </c>
      <c r="H33" s="27">
        <f>обос!M35</f>
        <v>1</v>
      </c>
      <c r="I33" s="27">
        <f>обос!N35</f>
        <v>1</v>
      </c>
      <c r="J33" s="27">
        <f>обос!O35</f>
        <v>1</v>
      </c>
      <c r="K33" s="27">
        <f>обос!P35</f>
        <v>1</v>
      </c>
      <c r="L33" s="27">
        <f>обос!Q35</f>
        <v>1</v>
      </c>
      <c r="M33" s="27">
        <f>обос!Q35</f>
        <v>1</v>
      </c>
      <c r="N33" s="32"/>
      <c r="O33" s="32"/>
      <c r="P33" s="32"/>
    </row>
    <row r="34" spans="2:16" s="14" customFormat="1" x14ac:dyDescent="0.3">
      <c r="B34" s="233" t="s">
        <v>70</v>
      </c>
      <c r="C34" s="233" t="s">
        <v>118</v>
      </c>
      <c r="D34" s="70" t="s">
        <v>15</v>
      </c>
      <c r="E34" s="27">
        <f>E36+E37</f>
        <v>30</v>
      </c>
      <c r="F34" s="27">
        <f t="shared" ref="F34:M34" si="6">F36+F37</f>
        <v>30</v>
      </c>
      <c r="G34" s="27">
        <f t="shared" si="6"/>
        <v>30</v>
      </c>
      <c r="H34" s="27">
        <f t="shared" si="6"/>
        <v>4</v>
      </c>
      <c r="I34" s="27">
        <f t="shared" si="6"/>
        <v>4</v>
      </c>
      <c r="J34" s="27">
        <f t="shared" si="6"/>
        <v>4</v>
      </c>
      <c r="K34" s="27">
        <f t="shared" si="6"/>
        <v>4</v>
      </c>
      <c r="L34" s="27">
        <f t="shared" si="6"/>
        <v>4</v>
      </c>
      <c r="M34" s="27">
        <f t="shared" si="6"/>
        <v>4</v>
      </c>
      <c r="N34" s="32"/>
      <c r="O34" s="32"/>
      <c r="P34" s="32"/>
    </row>
    <row r="35" spans="2:16" s="14" customFormat="1" x14ac:dyDescent="0.3">
      <c r="B35" s="234"/>
      <c r="C35" s="234"/>
      <c r="D35" s="70" t="s">
        <v>242</v>
      </c>
      <c r="E35" s="27">
        <v>0</v>
      </c>
      <c r="F35" s="27">
        <v>0</v>
      </c>
      <c r="G35" s="27">
        <v>0</v>
      </c>
      <c r="H35" s="27">
        <v>0</v>
      </c>
      <c r="I35" s="27">
        <f t="shared" ref="I35" si="7">I36+I37</f>
        <v>4</v>
      </c>
      <c r="J35" s="27">
        <v>0</v>
      </c>
      <c r="K35" s="27">
        <v>0</v>
      </c>
      <c r="L35" s="27">
        <v>0</v>
      </c>
      <c r="M35" s="27">
        <v>0</v>
      </c>
      <c r="N35" s="32"/>
      <c r="O35" s="32"/>
      <c r="P35" s="32"/>
    </row>
    <row r="36" spans="2:16" s="14" customFormat="1" ht="47.25" x14ac:dyDescent="0.3">
      <c r="B36" s="234"/>
      <c r="C36" s="234"/>
      <c r="D36" s="70" t="s">
        <v>68</v>
      </c>
      <c r="E36" s="27">
        <f>обос!J38+обос!J39</f>
        <v>0</v>
      </c>
      <c r="F36" s="27">
        <f>обос!K38+обос!K39</f>
        <v>0</v>
      </c>
      <c r="G36" s="27">
        <f>обос!L38+обос!L39</f>
        <v>0</v>
      </c>
      <c r="H36" s="27">
        <f>обос!M38+обос!M39</f>
        <v>2</v>
      </c>
      <c r="I36" s="27">
        <f>обос!N38+обос!N39</f>
        <v>2</v>
      </c>
      <c r="J36" s="27">
        <f>обос!O38+обос!O39</f>
        <v>2</v>
      </c>
      <c r="K36" s="27">
        <f>обос!P38+обос!P39</f>
        <v>2</v>
      </c>
      <c r="L36" s="27">
        <f>обос!Q38+обос!Q39</f>
        <v>2</v>
      </c>
      <c r="M36" s="27">
        <f>обос!Q38+обос!Q39</f>
        <v>2</v>
      </c>
      <c r="N36" s="32"/>
      <c r="O36" s="32"/>
      <c r="P36" s="32"/>
    </row>
    <row r="37" spans="2:16" s="14" customFormat="1" x14ac:dyDescent="0.3">
      <c r="B37" s="235"/>
      <c r="C37" s="235"/>
      <c r="D37" s="70" t="s">
        <v>69</v>
      </c>
      <c r="E37" s="27">
        <f>обос!J40</f>
        <v>30</v>
      </c>
      <c r="F37" s="27">
        <f>обос!K40</f>
        <v>30</v>
      </c>
      <c r="G37" s="27">
        <f>обос!L40</f>
        <v>30</v>
      </c>
      <c r="H37" s="27">
        <f>обос!M40</f>
        <v>2</v>
      </c>
      <c r="I37" s="27">
        <f>обос!N40</f>
        <v>2</v>
      </c>
      <c r="J37" s="27">
        <f>обос!O40</f>
        <v>2</v>
      </c>
      <c r="K37" s="27">
        <f>обос!P40</f>
        <v>2</v>
      </c>
      <c r="L37" s="27">
        <f>обос!Q40</f>
        <v>2</v>
      </c>
      <c r="M37" s="27">
        <f>обос!Q40</f>
        <v>2</v>
      </c>
      <c r="N37" s="32"/>
      <c r="O37" s="32"/>
      <c r="P37" s="32"/>
    </row>
    <row r="38" spans="2:16" s="14" customFormat="1" ht="18.75" customHeight="1" x14ac:dyDescent="0.3">
      <c r="B38" s="236" t="s">
        <v>11</v>
      </c>
      <c r="C38" s="236" t="s">
        <v>71</v>
      </c>
      <c r="D38" s="143" t="s">
        <v>15</v>
      </c>
      <c r="E38" s="71">
        <f>E42+E45+E48+E52</f>
        <v>4574.3999999999996</v>
      </c>
      <c r="F38" s="71">
        <f t="shared" ref="F38:M38" si="8">F42+F45+F48+F52</f>
        <v>4027.8</v>
      </c>
      <c r="G38" s="71">
        <f t="shared" si="8"/>
        <v>3673.8</v>
      </c>
      <c r="H38" s="71">
        <f t="shared" si="8"/>
        <v>3182</v>
      </c>
      <c r="I38" s="71">
        <f t="shared" si="8"/>
        <v>3182</v>
      </c>
      <c r="J38" s="71">
        <f t="shared" si="8"/>
        <v>3182</v>
      </c>
      <c r="K38" s="71">
        <f t="shared" si="8"/>
        <v>3182</v>
      </c>
      <c r="L38" s="71">
        <f t="shared" si="8"/>
        <v>3202</v>
      </c>
      <c r="M38" s="71">
        <f t="shared" si="8"/>
        <v>3202</v>
      </c>
      <c r="N38" s="185"/>
      <c r="O38" s="32"/>
      <c r="P38" s="32"/>
    </row>
    <row r="39" spans="2:16" s="14" customFormat="1" x14ac:dyDescent="0.3">
      <c r="B39" s="237"/>
      <c r="C39" s="237"/>
      <c r="D39" s="70" t="s">
        <v>60</v>
      </c>
      <c r="E39" s="27"/>
      <c r="F39" s="27"/>
      <c r="G39" s="27"/>
      <c r="H39" s="27"/>
      <c r="I39" s="79"/>
      <c r="J39" s="72"/>
      <c r="K39" s="72"/>
      <c r="L39" s="157"/>
      <c r="M39" s="164"/>
      <c r="N39" s="32"/>
      <c r="O39" s="32"/>
      <c r="P39" s="32"/>
    </row>
    <row r="40" spans="2:16" s="14" customFormat="1" ht="47.25" x14ac:dyDescent="0.3">
      <c r="B40" s="237"/>
      <c r="C40" s="237"/>
      <c r="D40" s="70" t="s">
        <v>68</v>
      </c>
      <c r="E40" s="27"/>
      <c r="F40" s="27"/>
      <c r="G40" s="27"/>
      <c r="H40" s="27"/>
      <c r="I40" s="79"/>
      <c r="J40" s="72"/>
      <c r="K40" s="72"/>
      <c r="L40" s="157"/>
      <c r="M40" s="164"/>
      <c r="N40" s="32"/>
      <c r="O40" s="32"/>
      <c r="P40" s="32"/>
    </row>
    <row r="41" spans="2:16" s="14" customFormat="1" x14ac:dyDescent="0.3">
      <c r="B41" s="238"/>
      <c r="C41" s="238"/>
      <c r="D41" s="70" t="s">
        <v>72</v>
      </c>
      <c r="E41" s="27"/>
      <c r="F41" s="27"/>
      <c r="G41" s="27"/>
      <c r="H41" s="27"/>
      <c r="I41" s="79"/>
      <c r="J41" s="72"/>
      <c r="K41" s="72"/>
      <c r="L41" s="157"/>
      <c r="M41" s="164"/>
      <c r="N41" s="32"/>
      <c r="O41" s="32"/>
      <c r="P41" s="32"/>
    </row>
    <row r="42" spans="2:16" s="14" customFormat="1" ht="26.25" customHeight="1" x14ac:dyDescent="0.3">
      <c r="B42" s="233" t="s">
        <v>40</v>
      </c>
      <c r="C42" s="233" t="s">
        <v>73</v>
      </c>
      <c r="D42" s="70" t="s">
        <v>15</v>
      </c>
      <c r="E42" s="27">
        <f>E44</f>
        <v>4548.3999999999996</v>
      </c>
      <c r="F42" s="27">
        <f t="shared" ref="F42:M42" si="9">F44</f>
        <v>4010.8</v>
      </c>
      <c r="G42" s="27">
        <f t="shared" si="9"/>
        <v>3656.8</v>
      </c>
      <c r="H42" s="27">
        <f t="shared" si="9"/>
        <v>3121</v>
      </c>
      <c r="I42" s="27">
        <f t="shared" si="9"/>
        <v>3121</v>
      </c>
      <c r="J42" s="27">
        <f t="shared" si="9"/>
        <v>3121</v>
      </c>
      <c r="K42" s="27">
        <f t="shared" si="9"/>
        <v>3121</v>
      </c>
      <c r="L42" s="27">
        <f t="shared" si="9"/>
        <v>3141</v>
      </c>
      <c r="M42" s="27">
        <f t="shared" si="9"/>
        <v>3141</v>
      </c>
      <c r="N42" s="32"/>
      <c r="O42" s="32"/>
      <c r="P42" s="32"/>
    </row>
    <row r="43" spans="2:16" s="14" customFormat="1" x14ac:dyDescent="0.3">
      <c r="B43" s="234"/>
      <c r="C43" s="234"/>
      <c r="D43" s="70" t="s">
        <v>60</v>
      </c>
      <c r="E43" s="27"/>
      <c r="F43" s="27"/>
      <c r="G43" s="27"/>
      <c r="H43" s="27"/>
      <c r="I43" s="79"/>
      <c r="J43" s="72"/>
      <c r="K43" s="72"/>
      <c r="L43" s="157"/>
      <c r="M43" s="164"/>
      <c r="N43" s="32"/>
      <c r="O43" s="32"/>
      <c r="P43" s="32"/>
    </row>
    <row r="44" spans="2:16" s="14" customFormat="1" ht="44.25" customHeight="1" x14ac:dyDescent="0.3">
      <c r="B44" s="235"/>
      <c r="C44" s="235"/>
      <c r="D44" s="70" t="s">
        <v>72</v>
      </c>
      <c r="E44" s="27">
        <f>обос!J45</f>
        <v>4548.3999999999996</v>
      </c>
      <c r="F44" s="27">
        <f>обос!K45</f>
        <v>4010.8</v>
      </c>
      <c r="G44" s="27">
        <f>обос!L45</f>
        <v>3656.8</v>
      </c>
      <c r="H44" s="27">
        <f>обос!M45</f>
        <v>3121</v>
      </c>
      <c r="I44" s="27">
        <f>обос!N45</f>
        <v>3121</v>
      </c>
      <c r="J44" s="27">
        <f>обос!O45</f>
        <v>3121</v>
      </c>
      <c r="K44" s="27">
        <f>обос!O45</f>
        <v>3121</v>
      </c>
      <c r="L44" s="27">
        <f>обос!Q45</f>
        <v>3141</v>
      </c>
      <c r="M44" s="27">
        <f>обос!Q45</f>
        <v>3141</v>
      </c>
      <c r="N44" s="32"/>
      <c r="O44" s="32"/>
      <c r="P44" s="32"/>
    </row>
    <row r="45" spans="2:16" s="14" customFormat="1" x14ac:dyDescent="0.3">
      <c r="B45" s="233" t="s">
        <v>75</v>
      </c>
      <c r="C45" s="233" t="s">
        <v>119</v>
      </c>
      <c r="D45" s="89" t="s">
        <v>15</v>
      </c>
      <c r="E45" s="27">
        <f>E47</f>
        <v>5</v>
      </c>
      <c r="F45" s="27">
        <f t="shared" ref="F45:M45" si="10">F47</f>
        <v>1</v>
      </c>
      <c r="G45" s="27">
        <f t="shared" si="10"/>
        <v>1</v>
      </c>
      <c r="H45" s="27">
        <f t="shared" si="10"/>
        <v>10</v>
      </c>
      <c r="I45" s="27">
        <f t="shared" si="10"/>
        <v>10</v>
      </c>
      <c r="J45" s="27">
        <f t="shared" si="10"/>
        <v>10</v>
      </c>
      <c r="K45" s="27">
        <f t="shared" si="10"/>
        <v>10</v>
      </c>
      <c r="L45" s="27">
        <f t="shared" si="10"/>
        <v>10</v>
      </c>
      <c r="M45" s="27">
        <f t="shared" si="10"/>
        <v>10</v>
      </c>
      <c r="N45" s="32"/>
      <c r="O45" s="32"/>
      <c r="P45" s="32"/>
    </row>
    <row r="46" spans="2:16" s="14" customFormat="1" x14ac:dyDescent="0.3">
      <c r="B46" s="234"/>
      <c r="C46" s="234"/>
      <c r="D46" s="89" t="s">
        <v>60</v>
      </c>
      <c r="E46" s="27"/>
      <c r="F46" s="27"/>
      <c r="G46" s="27"/>
      <c r="H46" s="27"/>
      <c r="I46" s="79"/>
      <c r="J46" s="72"/>
      <c r="K46" s="72"/>
      <c r="L46" s="157"/>
      <c r="M46" s="164"/>
      <c r="N46" s="32"/>
      <c r="O46" s="32"/>
      <c r="P46" s="32"/>
    </row>
    <row r="47" spans="2:16" s="14" customFormat="1" x14ac:dyDescent="0.3">
      <c r="B47" s="235"/>
      <c r="C47" s="235"/>
      <c r="D47" s="89" t="s">
        <v>72</v>
      </c>
      <c r="E47" s="27">
        <f>обос!J51</f>
        <v>5</v>
      </c>
      <c r="F47" s="27">
        <f>обос!K51</f>
        <v>1</v>
      </c>
      <c r="G47" s="27">
        <f>обос!L51</f>
        <v>1</v>
      </c>
      <c r="H47" s="27">
        <f>обос!M51</f>
        <v>10</v>
      </c>
      <c r="I47" s="27">
        <f>обос!N51</f>
        <v>10</v>
      </c>
      <c r="J47" s="27">
        <f>обос!O51</f>
        <v>10</v>
      </c>
      <c r="K47" s="27">
        <f>обос!P51</f>
        <v>10</v>
      </c>
      <c r="L47" s="27">
        <f>обос!Q51</f>
        <v>10</v>
      </c>
      <c r="M47" s="27">
        <f>обос!Q53</f>
        <v>10</v>
      </c>
      <c r="N47" s="32"/>
      <c r="O47" s="32"/>
      <c r="P47" s="32"/>
    </row>
    <row r="48" spans="2:16" s="14" customFormat="1" x14ac:dyDescent="0.3">
      <c r="B48" s="233" t="s">
        <v>76</v>
      </c>
      <c r="C48" s="233" t="s">
        <v>77</v>
      </c>
      <c r="D48" s="89" t="s">
        <v>15</v>
      </c>
      <c r="E48" s="27">
        <f>E51</f>
        <v>20</v>
      </c>
      <c r="F48" s="27">
        <f t="shared" ref="F48:M48" si="11">F51</f>
        <v>15</v>
      </c>
      <c r="G48" s="27">
        <f t="shared" si="11"/>
        <v>15</v>
      </c>
      <c r="H48" s="27">
        <f t="shared" si="11"/>
        <v>50</v>
      </c>
      <c r="I48" s="27">
        <f t="shared" si="11"/>
        <v>50</v>
      </c>
      <c r="J48" s="27">
        <f t="shared" si="11"/>
        <v>50</v>
      </c>
      <c r="K48" s="27">
        <f t="shared" si="11"/>
        <v>50</v>
      </c>
      <c r="L48" s="27">
        <f t="shared" si="11"/>
        <v>50</v>
      </c>
      <c r="M48" s="27">
        <f t="shared" si="11"/>
        <v>50</v>
      </c>
      <c r="N48" s="32"/>
      <c r="O48" s="32"/>
      <c r="P48" s="32"/>
    </row>
    <row r="49" spans="2:16" s="14" customFormat="1" x14ac:dyDescent="0.3">
      <c r="B49" s="234"/>
      <c r="C49" s="234"/>
      <c r="D49" s="89" t="s">
        <v>60</v>
      </c>
      <c r="E49" s="27"/>
      <c r="F49" s="27"/>
      <c r="G49" s="27"/>
      <c r="H49" s="27"/>
      <c r="I49" s="27">
        <f t="shared" ref="I49" si="12">I51</f>
        <v>50</v>
      </c>
      <c r="J49" s="27"/>
      <c r="K49" s="27"/>
      <c r="L49" s="27"/>
      <c r="M49" s="27"/>
      <c r="N49" s="32"/>
      <c r="O49" s="32"/>
      <c r="P49" s="32"/>
    </row>
    <row r="50" spans="2:16" s="14" customFormat="1" ht="47.25" x14ac:dyDescent="0.3">
      <c r="B50" s="234"/>
      <c r="C50" s="234"/>
      <c r="D50" s="89" t="s">
        <v>74</v>
      </c>
      <c r="E50" s="27"/>
      <c r="F50" s="27"/>
      <c r="G50" s="27"/>
      <c r="H50" s="27"/>
      <c r="I50" s="79"/>
      <c r="J50" s="72"/>
      <c r="K50" s="72"/>
      <c r="L50" s="157"/>
      <c r="M50" s="164"/>
      <c r="N50" s="32"/>
      <c r="O50" s="32"/>
      <c r="P50" s="32"/>
    </row>
    <row r="51" spans="2:16" s="14" customFormat="1" x14ac:dyDescent="0.3">
      <c r="B51" s="235"/>
      <c r="C51" s="235"/>
      <c r="D51" s="89" t="s">
        <v>72</v>
      </c>
      <c r="E51" s="27">
        <f>обос!J54</f>
        <v>20</v>
      </c>
      <c r="F51" s="27">
        <f>обос!K54</f>
        <v>15</v>
      </c>
      <c r="G51" s="27">
        <f>обос!L54</f>
        <v>15</v>
      </c>
      <c r="H51" s="27">
        <f>обос!M54</f>
        <v>50</v>
      </c>
      <c r="I51" s="27">
        <f>обос!N54</f>
        <v>50</v>
      </c>
      <c r="J51" s="27">
        <f>обос!O54</f>
        <v>50</v>
      </c>
      <c r="K51" s="27">
        <f>обос!P54</f>
        <v>50</v>
      </c>
      <c r="L51" s="27">
        <f>обос!Q54</f>
        <v>50</v>
      </c>
      <c r="M51" s="27">
        <f>обос!Q56</f>
        <v>50</v>
      </c>
      <c r="N51" s="32"/>
      <c r="O51" s="32"/>
      <c r="P51" s="32"/>
    </row>
    <row r="52" spans="2:16" s="14" customFormat="1" x14ac:dyDescent="0.3">
      <c r="B52" s="233" t="s">
        <v>280</v>
      </c>
      <c r="C52" s="233" t="s">
        <v>231</v>
      </c>
      <c r="D52" s="150" t="s">
        <v>15</v>
      </c>
      <c r="E52" s="27">
        <f>E55</f>
        <v>1</v>
      </c>
      <c r="F52" s="27">
        <f>F55</f>
        <v>1</v>
      </c>
      <c r="G52" s="27">
        <f t="shared" ref="G52:M52" si="13">G54+G55</f>
        <v>1</v>
      </c>
      <c r="H52" s="27">
        <f t="shared" si="13"/>
        <v>1</v>
      </c>
      <c r="I52" s="27">
        <f t="shared" si="13"/>
        <v>1</v>
      </c>
      <c r="J52" s="27">
        <f t="shared" si="13"/>
        <v>1</v>
      </c>
      <c r="K52" s="27">
        <f t="shared" si="13"/>
        <v>1</v>
      </c>
      <c r="L52" s="27">
        <f t="shared" si="13"/>
        <v>1</v>
      </c>
      <c r="M52" s="27">
        <f t="shared" si="13"/>
        <v>1</v>
      </c>
      <c r="N52" s="32"/>
      <c r="O52" s="32"/>
      <c r="P52" s="32"/>
    </row>
    <row r="53" spans="2:16" s="14" customFormat="1" x14ac:dyDescent="0.3">
      <c r="B53" s="234"/>
      <c r="C53" s="234"/>
      <c r="D53" s="150" t="s">
        <v>230</v>
      </c>
      <c r="E53" s="27"/>
      <c r="F53" s="27"/>
      <c r="G53" s="27"/>
      <c r="H53" s="27"/>
      <c r="I53" s="79"/>
      <c r="J53" s="72"/>
      <c r="K53" s="72"/>
      <c r="L53" s="157"/>
      <c r="M53" s="164"/>
      <c r="N53" s="32"/>
      <c r="O53" s="32"/>
      <c r="P53" s="32"/>
    </row>
    <row r="54" spans="2:16" s="14" customFormat="1" ht="47.25" x14ac:dyDescent="0.3">
      <c r="B54" s="234"/>
      <c r="C54" s="234"/>
      <c r="D54" s="150" t="s">
        <v>74</v>
      </c>
      <c r="E54" s="27"/>
      <c r="F54" s="27"/>
      <c r="G54" s="27"/>
      <c r="H54" s="27"/>
      <c r="I54" s="79"/>
      <c r="J54" s="72"/>
      <c r="K54" s="72"/>
      <c r="L54" s="157"/>
      <c r="M54" s="164"/>
      <c r="N54" s="32"/>
      <c r="O54" s="32"/>
      <c r="P54" s="32"/>
    </row>
    <row r="55" spans="2:16" s="14" customFormat="1" x14ac:dyDescent="0.3">
      <c r="B55" s="235"/>
      <c r="C55" s="235"/>
      <c r="D55" s="150" t="s">
        <v>72</v>
      </c>
      <c r="E55" s="27">
        <f>обос!J59</f>
        <v>1</v>
      </c>
      <c r="F55" s="27">
        <f>обос!K59</f>
        <v>1</v>
      </c>
      <c r="G55" s="27">
        <f>обос!L59</f>
        <v>1</v>
      </c>
      <c r="H55" s="27">
        <f>обос!M59</f>
        <v>1</v>
      </c>
      <c r="I55" s="27">
        <f>обос!N59</f>
        <v>1</v>
      </c>
      <c r="J55" s="27">
        <f>обос!O59</f>
        <v>1</v>
      </c>
      <c r="K55" s="27">
        <f>обос!P59</f>
        <v>1</v>
      </c>
      <c r="L55" s="27">
        <f>обос!Q59</f>
        <v>1</v>
      </c>
      <c r="M55" s="27">
        <f>обос!Q59</f>
        <v>1</v>
      </c>
      <c r="N55" s="32"/>
      <c r="O55" s="32"/>
      <c r="P55" s="32"/>
    </row>
    <row r="56" spans="2:16" s="14" customFormat="1" ht="18.75" customHeight="1" x14ac:dyDescent="0.3">
      <c r="B56" s="245" t="s">
        <v>39</v>
      </c>
      <c r="C56" s="236" t="s">
        <v>26</v>
      </c>
      <c r="D56" s="143" t="s">
        <v>15</v>
      </c>
      <c r="E56" s="71">
        <f>SUM(E59+E62)</f>
        <v>4456.6000000000004</v>
      </c>
      <c r="F56" s="71">
        <f t="shared" ref="F56:M56" si="14">SUM(F59+F62)</f>
        <v>4559.8999999999996</v>
      </c>
      <c r="G56" s="71">
        <f t="shared" si="14"/>
        <v>4713.8</v>
      </c>
      <c r="H56" s="71">
        <f t="shared" si="14"/>
        <v>4555</v>
      </c>
      <c r="I56" s="71">
        <f t="shared" si="14"/>
        <v>4556</v>
      </c>
      <c r="J56" s="71">
        <f t="shared" si="14"/>
        <v>4556</v>
      </c>
      <c r="K56" s="71">
        <f t="shared" si="14"/>
        <v>4598</v>
      </c>
      <c r="L56" s="71">
        <f t="shared" si="14"/>
        <v>4598</v>
      </c>
      <c r="M56" s="71">
        <f t="shared" si="14"/>
        <v>4606</v>
      </c>
      <c r="N56" s="185"/>
      <c r="O56" s="32"/>
      <c r="P56" s="32"/>
    </row>
    <row r="57" spans="2:16" s="14" customFormat="1" x14ac:dyDescent="0.3">
      <c r="B57" s="245"/>
      <c r="C57" s="237"/>
      <c r="D57" s="70" t="s">
        <v>59</v>
      </c>
      <c r="E57" s="27"/>
      <c r="F57" s="27"/>
      <c r="G57" s="27"/>
      <c r="H57" s="27"/>
      <c r="I57" s="79"/>
      <c r="J57" s="72"/>
      <c r="K57" s="72"/>
      <c r="L57" s="157"/>
      <c r="M57" s="164"/>
      <c r="N57" s="32"/>
      <c r="O57" s="32"/>
      <c r="P57" s="32"/>
    </row>
    <row r="58" spans="2:16" s="14" customFormat="1" ht="47.25" x14ac:dyDescent="0.3">
      <c r="B58" s="245"/>
      <c r="C58" s="238"/>
      <c r="D58" s="70" t="s">
        <v>74</v>
      </c>
      <c r="E58" s="27"/>
      <c r="F58" s="27"/>
      <c r="G58" s="27"/>
      <c r="H58" s="27"/>
      <c r="I58" s="79"/>
      <c r="J58" s="72"/>
      <c r="K58" s="72"/>
      <c r="L58" s="157"/>
      <c r="M58" s="164"/>
      <c r="N58" s="32"/>
      <c r="O58" s="32"/>
      <c r="P58" s="32"/>
    </row>
    <row r="59" spans="2:16" s="14" customFormat="1" x14ac:dyDescent="0.3">
      <c r="B59" s="242" t="s">
        <v>44</v>
      </c>
      <c r="C59" s="233" t="s">
        <v>78</v>
      </c>
      <c r="D59" s="70" t="s">
        <v>15</v>
      </c>
      <c r="E59" s="27">
        <f>E61</f>
        <v>4123.8</v>
      </c>
      <c r="F59" s="27">
        <f t="shared" ref="F59:M59" si="15">F61</f>
        <v>4225.7999999999993</v>
      </c>
      <c r="G59" s="27">
        <f t="shared" si="15"/>
        <v>4370.8</v>
      </c>
      <c r="H59" s="27">
        <f t="shared" si="15"/>
        <v>4195</v>
      </c>
      <c r="I59" s="27">
        <f t="shared" si="15"/>
        <v>4195</v>
      </c>
      <c r="J59" s="27">
        <f t="shared" si="15"/>
        <v>4195</v>
      </c>
      <c r="K59" s="27">
        <f t="shared" si="15"/>
        <v>4225</v>
      </c>
      <c r="L59" s="27">
        <f t="shared" si="15"/>
        <v>4225</v>
      </c>
      <c r="M59" s="27">
        <f t="shared" si="15"/>
        <v>4225</v>
      </c>
      <c r="N59" s="32"/>
      <c r="O59" s="32"/>
      <c r="P59" s="32"/>
    </row>
    <row r="60" spans="2:16" s="14" customFormat="1" x14ac:dyDescent="0.3">
      <c r="B60" s="242"/>
      <c r="C60" s="234"/>
      <c r="D60" s="70" t="s">
        <v>59</v>
      </c>
      <c r="E60" s="27"/>
      <c r="F60" s="27"/>
      <c r="G60" s="27"/>
      <c r="H60" s="27"/>
      <c r="I60" s="79"/>
      <c r="J60" s="72"/>
      <c r="K60" s="72"/>
      <c r="L60" s="157"/>
      <c r="M60" s="164"/>
      <c r="N60" s="32"/>
      <c r="O60" s="32"/>
      <c r="P60" s="32"/>
    </row>
    <row r="61" spans="2:16" s="14" customFormat="1" ht="87" customHeight="1" x14ac:dyDescent="0.3">
      <c r="B61" s="242"/>
      <c r="C61" s="235"/>
      <c r="D61" s="70" t="s">
        <v>74</v>
      </c>
      <c r="E61" s="27">
        <f>обос!J63</f>
        <v>4123.8</v>
      </c>
      <c r="F61" s="27">
        <f>обос!K63</f>
        <v>4225.7999999999993</v>
      </c>
      <c r="G61" s="27">
        <f>обос!L63</f>
        <v>4370.8</v>
      </c>
      <c r="H61" s="27">
        <f>обос!M63</f>
        <v>4195</v>
      </c>
      <c r="I61" s="27">
        <f>обос!N63</f>
        <v>4195</v>
      </c>
      <c r="J61" s="27">
        <f>обос!N63</f>
        <v>4195</v>
      </c>
      <c r="K61" s="27">
        <f>обос!O63</f>
        <v>4225</v>
      </c>
      <c r="L61" s="27">
        <f>обос!P63</f>
        <v>4225</v>
      </c>
      <c r="M61" s="27">
        <f>обос!Q63</f>
        <v>4225</v>
      </c>
      <c r="N61" s="32"/>
      <c r="O61" s="32"/>
      <c r="P61" s="32"/>
    </row>
    <row r="62" spans="2:16" s="14" customFormat="1" x14ac:dyDescent="0.3">
      <c r="B62" s="242" t="s">
        <v>45</v>
      </c>
      <c r="C62" s="233" t="s">
        <v>79</v>
      </c>
      <c r="D62" s="70" t="s">
        <v>15</v>
      </c>
      <c r="E62" s="27">
        <f>E64</f>
        <v>332.8</v>
      </c>
      <c r="F62" s="27">
        <f t="shared" ref="F62:M62" si="16">F64</f>
        <v>334.09999999999997</v>
      </c>
      <c r="G62" s="27">
        <f t="shared" si="16"/>
        <v>343</v>
      </c>
      <c r="H62" s="27">
        <f t="shared" si="16"/>
        <v>360</v>
      </c>
      <c r="I62" s="27">
        <f t="shared" si="16"/>
        <v>361</v>
      </c>
      <c r="J62" s="27">
        <f t="shared" si="16"/>
        <v>361</v>
      </c>
      <c r="K62" s="27">
        <f t="shared" si="16"/>
        <v>373</v>
      </c>
      <c r="L62" s="27">
        <f t="shared" si="16"/>
        <v>373</v>
      </c>
      <c r="M62" s="27">
        <f t="shared" si="16"/>
        <v>381</v>
      </c>
      <c r="N62" s="32"/>
      <c r="O62" s="32"/>
      <c r="P62" s="32"/>
    </row>
    <row r="63" spans="2:16" s="14" customFormat="1" x14ac:dyDescent="0.3">
      <c r="B63" s="242"/>
      <c r="C63" s="234"/>
      <c r="D63" s="70" t="s">
        <v>59</v>
      </c>
      <c r="E63" s="27"/>
      <c r="F63" s="27"/>
      <c r="G63" s="27"/>
      <c r="H63" s="27"/>
      <c r="I63" s="79"/>
      <c r="J63" s="72"/>
      <c r="K63" s="72"/>
      <c r="L63" s="157"/>
      <c r="M63" s="164"/>
      <c r="N63" s="32"/>
      <c r="O63" s="32"/>
      <c r="P63" s="32"/>
    </row>
    <row r="64" spans="2:16" s="14" customFormat="1" ht="59.25" customHeight="1" x14ac:dyDescent="0.3">
      <c r="B64" s="242"/>
      <c r="C64" s="235"/>
      <c r="D64" s="70" t="s">
        <v>74</v>
      </c>
      <c r="E64" s="27">
        <f>обос!J71</f>
        <v>332.8</v>
      </c>
      <c r="F64" s="27">
        <f>обос!K71</f>
        <v>334.09999999999997</v>
      </c>
      <c r="G64" s="27">
        <f>обос!L71</f>
        <v>343</v>
      </c>
      <c r="H64" s="27">
        <f>обос!M71</f>
        <v>360</v>
      </c>
      <c r="I64" s="27">
        <f>обос!N71</f>
        <v>361</v>
      </c>
      <c r="J64" s="27">
        <f>обос!N71</f>
        <v>361</v>
      </c>
      <c r="K64" s="27">
        <f>обос!O71</f>
        <v>373</v>
      </c>
      <c r="L64" s="27">
        <f>обос!P71</f>
        <v>373</v>
      </c>
      <c r="M64" s="27">
        <f>обос!Q71</f>
        <v>381</v>
      </c>
      <c r="N64" s="32"/>
      <c r="O64" s="32"/>
      <c r="P64" s="32"/>
    </row>
    <row r="65" spans="2:16" s="14" customFormat="1" x14ac:dyDescent="0.3">
      <c r="B65" s="245" t="s">
        <v>33</v>
      </c>
      <c r="C65" s="236" t="s">
        <v>80</v>
      </c>
      <c r="D65" s="143" t="s">
        <v>15</v>
      </c>
      <c r="E65" s="71">
        <f>E68+E72</f>
        <v>2634.6</v>
      </c>
      <c r="F65" s="71">
        <f t="shared" ref="F65:M65" si="17">F68+F72</f>
        <v>2013.3</v>
      </c>
      <c r="G65" s="71">
        <f t="shared" si="17"/>
        <v>2020.3</v>
      </c>
      <c r="H65" s="71">
        <f t="shared" si="17"/>
        <v>3315</v>
      </c>
      <c r="I65" s="71">
        <f t="shared" si="17"/>
        <v>3320</v>
      </c>
      <c r="J65" s="71">
        <f t="shared" si="17"/>
        <v>3320</v>
      </c>
      <c r="K65" s="71">
        <f t="shared" si="17"/>
        <v>3320</v>
      </c>
      <c r="L65" s="71">
        <f t="shared" si="17"/>
        <v>3330</v>
      </c>
      <c r="M65" s="71">
        <f t="shared" si="17"/>
        <v>3330</v>
      </c>
      <c r="N65" s="185"/>
      <c r="O65" s="32"/>
      <c r="P65" s="32"/>
    </row>
    <row r="66" spans="2:16" s="14" customFormat="1" x14ac:dyDescent="0.3">
      <c r="B66" s="245"/>
      <c r="C66" s="237"/>
      <c r="D66" s="70" t="s">
        <v>108</v>
      </c>
      <c r="E66" s="27"/>
      <c r="F66" s="27"/>
      <c r="G66" s="27"/>
      <c r="H66" s="27"/>
      <c r="I66" s="79"/>
      <c r="J66" s="72"/>
      <c r="K66" s="72"/>
      <c r="L66" s="157"/>
      <c r="M66" s="164"/>
      <c r="N66" s="32"/>
      <c r="O66" s="32"/>
      <c r="P66" s="32"/>
    </row>
    <row r="67" spans="2:16" s="14" customFormat="1" ht="47.25" x14ac:dyDescent="0.3">
      <c r="B67" s="245"/>
      <c r="C67" s="238"/>
      <c r="D67" s="70" t="s">
        <v>74</v>
      </c>
      <c r="E67" s="27"/>
      <c r="F67" s="27"/>
      <c r="G67" s="27"/>
      <c r="H67" s="27"/>
      <c r="I67" s="79"/>
      <c r="J67" s="72"/>
      <c r="K67" s="72"/>
      <c r="L67" s="157"/>
      <c r="M67" s="164"/>
      <c r="N67" s="32"/>
      <c r="O67" s="32"/>
      <c r="P67" s="32"/>
    </row>
    <row r="68" spans="2:16" s="14" customFormat="1" x14ac:dyDescent="0.3">
      <c r="B68" s="233" t="s">
        <v>38</v>
      </c>
      <c r="C68" s="233" t="s">
        <v>120</v>
      </c>
      <c r="D68" s="89" t="s">
        <v>15</v>
      </c>
      <c r="E68" s="27">
        <f>E70+E71</f>
        <v>1060</v>
      </c>
      <c r="F68" s="27">
        <f t="shared" ref="F68:M68" si="18">F70+F71</f>
        <v>417.2</v>
      </c>
      <c r="G68" s="27">
        <f t="shared" si="18"/>
        <v>460</v>
      </c>
      <c r="H68" s="27">
        <f t="shared" si="18"/>
        <v>1560</v>
      </c>
      <c r="I68" s="27">
        <f t="shared" si="18"/>
        <v>1560</v>
      </c>
      <c r="J68" s="27">
        <f t="shared" si="18"/>
        <v>1560</v>
      </c>
      <c r="K68" s="27">
        <f t="shared" si="18"/>
        <v>1560</v>
      </c>
      <c r="L68" s="27">
        <f t="shared" si="18"/>
        <v>1560</v>
      </c>
      <c r="M68" s="27">
        <f t="shared" si="18"/>
        <v>1560</v>
      </c>
      <c r="N68" s="32"/>
      <c r="O68" s="32"/>
      <c r="P68" s="32"/>
    </row>
    <row r="69" spans="2:16" s="14" customFormat="1" x14ac:dyDescent="0.3">
      <c r="B69" s="234"/>
      <c r="C69" s="234"/>
      <c r="D69" s="89" t="s">
        <v>243</v>
      </c>
      <c r="E69" s="27"/>
      <c r="F69" s="27"/>
      <c r="G69" s="27"/>
      <c r="H69" s="27"/>
      <c r="I69" s="79"/>
      <c r="J69" s="72"/>
      <c r="K69" s="72"/>
      <c r="L69" s="157"/>
      <c r="M69" s="164"/>
      <c r="N69" s="32"/>
      <c r="O69" s="32"/>
      <c r="P69" s="32"/>
    </row>
    <row r="70" spans="2:16" s="14" customFormat="1" ht="47.25" x14ac:dyDescent="0.3">
      <c r="B70" s="234"/>
      <c r="C70" s="234"/>
      <c r="D70" s="89" t="s">
        <v>74</v>
      </c>
      <c r="E70" s="27">
        <f>обос!J90</f>
        <v>200</v>
      </c>
      <c r="F70" s="27">
        <f>обос!K90</f>
        <v>150</v>
      </c>
      <c r="G70" s="27">
        <f>обос!L90</f>
        <v>150</v>
      </c>
      <c r="H70" s="27">
        <f>обос!M90</f>
        <v>50</v>
      </c>
      <c r="I70" s="27">
        <f>обос!N90</f>
        <v>50</v>
      </c>
      <c r="J70" s="27">
        <f>обос!O90</f>
        <v>50</v>
      </c>
      <c r="K70" s="27">
        <f>обос!O90</f>
        <v>50</v>
      </c>
      <c r="L70" s="27">
        <f>обос!Q90</f>
        <v>50</v>
      </c>
      <c r="M70" s="27">
        <f>обос!Q90</f>
        <v>50</v>
      </c>
      <c r="N70" s="32"/>
      <c r="O70" s="32"/>
      <c r="P70" s="32"/>
    </row>
    <row r="71" spans="2:16" s="14" customFormat="1" x14ac:dyDescent="0.3">
      <c r="B71" s="235"/>
      <c r="C71" s="235"/>
      <c r="D71" s="89" t="s">
        <v>69</v>
      </c>
      <c r="E71" s="27">
        <f>обос!J91+обос!J92</f>
        <v>860</v>
      </c>
      <c r="F71" s="27">
        <f>обос!K91+обос!K92</f>
        <v>267.2</v>
      </c>
      <c r="G71" s="27">
        <f>обос!L91+обос!L92</f>
        <v>310</v>
      </c>
      <c r="H71" s="27">
        <f>обос!M91+обос!M92</f>
        <v>1510</v>
      </c>
      <c r="I71" s="27">
        <f>обос!N91+обос!N92</f>
        <v>1510</v>
      </c>
      <c r="J71" s="27">
        <f>обос!O91+обос!O92</f>
        <v>1510</v>
      </c>
      <c r="K71" s="27">
        <f>обос!O91+обос!O92</f>
        <v>1510</v>
      </c>
      <c r="L71" s="27">
        <f>обос!Q91+обос!Q92</f>
        <v>1510</v>
      </c>
      <c r="M71" s="27">
        <f>обос!Q91+обос!Q92</f>
        <v>1510</v>
      </c>
      <c r="N71" s="32"/>
      <c r="O71" s="32"/>
      <c r="P71" s="32"/>
    </row>
    <row r="72" spans="2:16" s="14" customFormat="1" x14ac:dyDescent="0.3">
      <c r="B72" s="239" t="s">
        <v>35</v>
      </c>
      <c r="C72" s="243" t="s">
        <v>93</v>
      </c>
      <c r="D72" s="89" t="s">
        <v>15</v>
      </c>
      <c r="E72" s="27">
        <f>E74</f>
        <v>1574.6</v>
      </c>
      <c r="F72" s="27">
        <f t="shared" ref="F72:M72" si="19">F74</f>
        <v>1596.1</v>
      </c>
      <c r="G72" s="27">
        <f t="shared" si="19"/>
        <v>1560.3</v>
      </c>
      <c r="H72" s="27">
        <f t="shared" si="19"/>
        <v>1755</v>
      </c>
      <c r="I72" s="27">
        <f t="shared" si="19"/>
        <v>1760</v>
      </c>
      <c r="J72" s="27">
        <f t="shared" si="19"/>
        <v>1760</v>
      </c>
      <c r="K72" s="27">
        <f t="shared" si="19"/>
        <v>1760</v>
      </c>
      <c r="L72" s="27">
        <f t="shared" si="19"/>
        <v>1770</v>
      </c>
      <c r="M72" s="27">
        <f t="shared" si="19"/>
        <v>1770</v>
      </c>
      <c r="N72" s="32"/>
      <c r="O72" s="32"/>
      <c r="P72" s="32"/>
    </row>
    <row r="73" spans="2:16" s="14" customFormat="1" x14ac:dyDescent="0.3">
      <c r="B73" s="240"/>
      <c r="C73" s="244"/>
      <c r="D73" s="89" t="s">
        <v>108</v>
      </c>
      <c r="E73" s="27"/>
      <c r="F73" s="27"/>
      <c r="G73" s="27"/>
      <c r="H73" s="27"/>
      <c r="I73" s="79"/>
      <c r="J73" s="72"/>
      <c r="K73" s="72"/>
      <c r="L73" s="157"/>
      <c r="M73" s="164"/>
      <c r="N73" s="32"/>
      <c r="O73" s="32"/>
      <c r="P73" s="32"/>
    </row>
    <row r="74" spans="2:16" s="14" customFormat="1" x14ac:dyDescent="0.3">
      <c r="B74" s="240"/>
      <c r="C74" s="244"/>
      <c r="D74" s="89" t="s">
        <v>69</v>
      </c>
      <c r="E74" s="27">
        <f>обос!J93</f>
        <v>1574.6</v>
      </c>
      <c r="F74" s="27">
        <f>обос!K93</f>
        <v>1596.1</v>
      </c>
      <c r="G74" s="27">
        <f>обос!L93</f>
        <v>1560.3</v>
      </c>
      <c r="H74" s="27">
        <f>обос!M93</f>
        <v>1755</v>
      </c>
      <c r="I74" s="27">
        <f>обос!N93</f>
        <v>1760</v>
      </c>
      <c r="J74" s="27">
        <f>обос!O93</f>
        <v>1760</v>
      </c>
      <c r="K74" s="27">
        <f>обос!O93</f>
        <v>1760</v>
      </c>
      <c r="L74" s="27">
        <f>обос!Q93</f>
        <v>1770</v>
      </c>
      <c r="M74" s="27">
        <f>обос!Q93</f>
        <v>1770</v>
      </c>
      <c r="N74" s="32"/>
      <c r="O74" s="32"/>
      <c r="P74" s="32"/>
    </row>
    <row r="75" spans="2:16" s="14" customFormat="1" ht="21" customHeight="1" x14ac:dyDescent="0.3">
      <c r="B75" s="236" t="s">
        <v>36</v>
      </c>
      <c r="C75" s="236" t="s">
        <v>82</v>
      </c>
      <c r="D75" s="143" t="s">
        <v>15</v>
      </c>
      <c r="E75" s="71">
        <f>SUM(E78+E81+E84)</f>
        <v>10</v>
      </c>
      <c r="F75" s="71">
        <f t="shared" ref="F75:M75" si="20">SUM(F78+F81+F84)</f>
        <v>10</v>
      </c>
      <c r="G75" s="71">
        <f t="shared" si="20"/>
        <v>10</v>
      </c>
      <c r="H75" s="71">
        <f t="shared" si="20"/>
        <v>3</v>
      </c>
      <c r="I75" s="71">
        <f t="shared" si="20"/>
        <v>3</v>
      </c>
      <c r="J75" s="71">
        <f t="shared" si="20"/>
        <v>3</v>
      </c>
      <c r="K75" s="71">
        <f t="shared" si="20"/>
        <v>3</v>
      </c>
      <c r="L75" s="71">
        <f t="shared" si="20"/>
        <v>3</v>
      </c>
      <c r="M75" s="71">
        <f t="shared" si="20"/>
        <v>3</v>
      </c>
      <c r="N75" s="185"/>
      <c r="O75" s="32"/>
      <c r="P75" s="32"/>
    </row>
    <row r="76" spans="2:16" s="14" customFormat="1" ht="21" customHeight="1" x14ac:dyDescent="0.3">
      <c r="B76" s="237"/>
      <c r="C76" s="237"/>
      <c r="D76" s="70" t="s">
        <v>61</v>
      </c>
      <c r="E76" s="27"/>
      <c r="F76" s="27"/>
      <c r="G76" s="27"/>
      <c r="H76" s="27"/>
      <c r="I76" s="78"/>
      <c r="J76" s="72"/>
      <c r="K76" s="72"/>
      <c r="L76" s="157"/>
      <c r="M76" s="164"/>
      <c r="N76" s="32"/>
      <c r="O76" s="32"/>
      <c r="P76" s="32"/>
    </row>
    <row r="77" spans="2:16" s="14" customFormat="1" ht="52.5" customHeight="1" x14ac:dyDescent="0.3">
      <c r="B77" s="238"/>
      <c r="C77" s="238"/>
      <c r="D77" s="70" t="s">
        <v>74</v>
      </c>
      <c r="E77" s="27"/>
      <c r="F77" s="27"/>
      <c r="G77" s="27"/>
      <c r="H77" s="27"/>
      <c r="I77" s="78"/>
      <c r="J77" s="72"/>
      <c r="K77" s="72"/>
      <c r="L77" s="157"/>
      <c r="M77" s="164"/>
      <c r="N77" s="32"/>
      <c r="O77" s="32"/>
      <c r="P77" s="32"/>
    </row>
    <row r="78" spans="2:16" s="14" customFormat="1" ht="21" customHeight="1" x14ac:dyDescent="0.3">
      <c r="B78" s="233" t="s">
        <v>46</v>
      </c>
      <c r="C78" s="233" t="s">
        <v>83</v>
      </c>
      <c r="D78" s="70" t="s">
        <v>15</v>
      </c>
      <c r="E78" s="27">
        <f>E80</f>
        <v>2</v>
      </c>
      <c r="F78" s="27">
        <f t="shared" ref="F78:M78" si="21">F80</f>
        <v>2</v>
      </c>
      <c r="G78" s="27">
        <f t="shared" si="21"/>
        <v>2</v>
      </c>
      <c r="H78" s="27">
        <f t="shared" si="21"/>
        <v>1</v>
      </c>
      <c r="I78" s="27">
        <f t="shared" si="21"/>
        <v>1</v>
      </c>
      <c r="J78" s="27">
        <f t="shared" si="21"/>
        <v>1</v>
      </c>
      <c r="K78" s="27">
        <f t="shared" si="21"/>
        <v>1</v>
      </c>
      <c r="L78" s="27">
        <f t="shared" si="21"/>
        <v>1</v>
      </c>
      <c r="M78" s="27">
        <f t="shared" si="21"/>
        <v>1</v>
      </c>
      <c r="N78" s="32"/>
      <c r="O78" s="32"/>
      <c r="P78" s="32"/>
    </row>
    <row r="79" spans="2:16" s="14" customFormat="1" ht="21" customHeight="1" x14ac:dyDescent="0.3">
      <c r="B79" s="234"/>
      <c r="C79" s="234"/>
      <c r="D79" s="70" t="s">
        <v>62</v>
      </c>
      <c r="E79" s="27"/>
      <c r="F79" s="27"/>
      <c r="G79" s="27"/>
      <c r="H79" s="27"/>
      <c r="I79" s="78"/>
      <c r="J79" s="72"/>
      <c r="K79" s="72"/>
      <c r="L79" s="157"/>
      <c r="M79" s="164"/>
      <c r="N79" s="32"/>
      <c r="O79" s="32"/>
      <c r="P79" s="32"/>
    </row>
    <row r="80" spans="2:16" s="14" customFormat="1" ht="47.25" x14ac:dyDescent="0.3">
      <c r="B80" s="235"/>
      <c r="C80" s="235"/>
      <c r="D80" s="200" t="s">
        <v>74</v>
      </c>
      <c r="E80" s="27">
        <f>обос!J106+обос!J107</f>
        <v>2</v>
      </c>
      <c r="F80" s="27">
        <f>обос!K106+обос!K107</f>
        <v>2</v>
      </c>
      <c r="G80" s="27">
        <f>обос!L106+обос!L107</f>
        <v>2</v>
      </c>
      <c r="H80" s="27">
        <f>обос!M106+обос!M107</f>
        <v>1</v>
      </c>
      <c r="I80" s="27">
        <f>обос!N106+обос!N107</f>
        <v>1</v>
      </c>
      <c r="J80" s="27">
        <f>обос!O106+обос!O107</f>
        <v>1</v>
      </c>
      <c r="K80" s="27">
        <f>обос!P106+обос!P107</f>
        <v>1</v>
      </c>
      <c r="L80" s="27">
        <f>обос!Q106+обос!Q107</f>
        <v>1</v>
      </c>
      <c r="M80" s="27">
        <f>обос!Q104</f>
        <v>1</v>
      </c>
      <c r="N80" s="32"/>
      <c r="O80" s="32"/>
      <c r="P80" s="32"/>
    </row>
    <row r="81" spans="2:16" s="14" customFormat="1" ht="21" customHeight="1" x14ac:dyDescent="0.3">
      <c r="B81" s="239" t="s">
        <v>47</v>
      </c>
      <c r="C81" s="233" t="s">
        <v>84</v>
      </c>
      <c r="D81" s="70" t="s">
        <v>15</v>
      </c>
      <c r="E81" s="27">
        <f>E83</f>
        <v>2</v>
      </c>
      <c r="F81" s="27">
        <f t="shared" ref="F81:M81" si="22">F83</f>
        <v>2</v>
      </c>
      <c r="G81" s="27">
        <f t="shared" si="22"/>
        <v>2</v>
      </c>
      <c r="H81" s="27">
        <f t="shared" si="22"/>
        <v>1</v>
      </c>
      <c r="I81" s="27">
        <f t="shared" si="22"/>
        <v>1</v>
      </c>
      <c r="J81" s="27">
        <f t="shared" si="22"/>
        <v>1</v>
      </c>
      <c r="K81" s="27">
        <f t="shared" si="22"/>
        <v>1</v>
      </c>
      <c r="L81" s="27">
        <f t="shared" si="22"/>
        <v>1</v>
      </c>
      <c r="M81" s="27">
        <f t="shared" si="22"/>
        <v>1</v>
      </c>
      <c r="N81" s="32"/>
      <c r="O81" s="32"/>
      <c r="P81" s="32"/>
    </row>
    <row r="82" spans="2:16" s="14" customFormat="1" ht="21" customHeight="1" x14ac:dyDescent="0.3">
      <c r="B82" s="240"/>
      <c r="C82" s="234"/>
      <c r="D82" s="70" t="s">
        <v>62</v>
      </c>
      <c r="E82" s="27"/>
      <c r="F82" s="27"/>
      <c r="G82" s="27"/>
      <c r="H82" s="27"/>
      <c r="I82" s="78"/>
      <c r="J82" s="72"/>
      <c r="K82" s="72"/>
      <c r="L82" s="157"/>
      <c r="M82" s="164"/>
      <c r="N82" s="32"/>
      <c r="O82" s="32"/>
      <c r="P82" s="32"/>
    </row>
    <row r="83" spans="2:16" s="14" customFormat="1" ht="47.25" x14ac:dyDescent="0.3">
      <c r="B83" s="241"/>
      <c r="C83" s="235"/>
      <c r="D83" s="70" t="s">
        <v>74</v>
      </c>
      <c r="E83" s="27">
        <f>обос!J110</f>
        <v>2</v>
      </c>
      <c r="F83" s="27">
        <f>обос!K110</f>
        <v>2</v>
      </c>
      <c r="G83" s="27">
        <f>обос!L110</f>
        <v>2</v>
      </c>
      <c r="H83" s="27">
        <f>обос!M110</f>
        <v>1</v>
      </c>
      <c r="I83" s="27">
        <f>обос!N110</f>
        <v>1</v>
      </c>
      <c r="J83" s="27">
        <f>обос!O110</f>
        <v>1</v>
      </c>
      <c r="K83" s="27">
        <f>обос!P110</f>
        <v>1</v>
      </c>
      <c r="L83" s="27">
        <f>обос!Q110</f>
        <v>1</v>
      </c>
      <c r="M83" s="27">
        <f>обос!Q110</f>
        <v>1</v>
      </c>
      <c r="N83" s="32"/>
      <c r="O83" s="32"/>
      <c r="P83" s="32"/>
    </row>
    <row r="84" spans="2:16" s="14" customFormat="1" ht="28.5" customHeight="1" x14ac:dyDescent="0.3">
      <c r="B84" s="239" t="s">
        <v>85</v>
      </c>
      <c r="C84" s="233" t="s">
        <v>86</v>
      </c>
      <c r="D84" s="70" t="s">
        <v>15</v>
      </c>
      <c r="E84" s="27">
        <f>E86</f>
        <v>6</v>
      </c>
      <c r="F84" s="27">
        <f t="shared" ref="F84:M84" si="23">F86</f>
        <v>6</v>
      </c>
      <c r="G84" s="27">
        <f t="shared" si="23"/>
        <v>6</v>
      </c>
      <c r="H84" s="27">
        <f t="shared" si="23"/>
        <v>1</v>
      </c>
      <c r="I84" s="27">
        <f t="shared" si="23"/>
        <v>1</v>
      </c>
      <c r="J84" s="27">
        <f t="shared" si="23"/>
        <v>1</v>
      </c>
      <c r="K84" s="27">
        <f t="shared" si="23"/>
        <v>1</v>
      </c>
      <c r="L84" s="27">
        <f t="shared" si="23"/>
        <v>1</v>
      </c>
      <c r="M84" s="27">
        <f t="shared" si="23"/>
        <v>1</v>
      </c>
      <c r="N84" s="32"/>
      <c r="O84" s="32"/>
      <c r="P84" s="32"/>
    </row>
    <row r="85" spans="2:16" s="14" customFormat="1" x14ac:dyDescent="0.3">
      <c r="B85" s="240"/>
      <c r="C85" s="234"/>
      <c r="D85" s="70" t="s">
        <v>87</v>
      </c>
      <c r="E85" s="27"/>
      <c r="F85" s="27"/>
      <c r="G85" s="27"/>
      <c r="H85" s="27"/>
      <c r="I85" s="78"/>
      <c r="J85" s="72"/>
      <c r="K85" s="72"/>
      <c r="L85" s="157"/>
      <c r="M85" s="164"/>
      <c r="N85" s="32"/>
      <c r="O85" s="32"/>
      <c r="P85" s="32"/>
    </row>
    <row r="86" spans="2:16" s="14" customFormat="1" ht="47.25" x14ac:dyDescent="0.3">
      <c r="B86" s="241"/>
      <c r="C86" s="235"/>
      <c r="D86" s="70" t="s">
        <v>74</v>
      </c>
      <c r="E86" s="27">
        <f>обос!J113</f>
        <v>6</v>
      </c>
      <c r="F86" s="27">
        <f>обос!K113</f>
        <v>6</v>
      </c>
      <c r="G86" s="27">
        <f>обос!L113</f>
        <v>6</v>
      </c>
      <c r="H86" s="27">
        <f>обос!M113</f>
        <v>1</v>
      </c>
      <c r="I86" s="27">
        <f>обос!N113</f>
        <v>1</v>
      </c>
      <c r="J86" s="27">
        <f>обос!O113</f>
        <v>1</v>
      </c>
      <c r="K86" s="27">
        <f>обос!P113</f>
        <v>1</v>
      </c>
      <c r="L86" s="27">
        <f>обос!Q113</f>
        <v>1</v>
      </c>
      <c r="M86" s="27">
        <f>обос!Q113</f>
        <v>1</v>
      </c>
      <c r="N86" s="32"/>
      <c r="O86" s="32"/>
      <c r="P86" s="32"/>
    </row>
    <row r="87" spans="2:16" s="14" customFormat="1" ht="21" customHeight="1" x14ac:dyDescent="0.3">
      <c r="B87" s="236" t="s">
        <v>37</v>
      </c>
      <c r="C87" s="236" t="s">
        <v>88</v>
      </c>
      <c r="D87" s="143" t="s">
        <v>15</v>
      </c>
      <c r="E87" s="71">
        <f>E90</f>
        <v>0</v>
      </c>
      <c r="F87" s="71">
        <f t="shared" ref="F87:M87" si="24">F90</f>
        <v>0</v>
      </c>
      <c r="G87" s="71">
        <f t="shared" si="24"/>
        <v>0</v>
      </c>
      <c r="H87" s="71">
        <f t="shared" si="24"/>
        <v>0</v>
      </c>
      <c r="I87" s="71">
        <f t="shared" si="24"/>
        <v>0</v>
      </c>
      <c r="J87" s="71">
        <f t="shared" si="24"/>
        <v>0</v>
      </c>
      <c r="K87" s="71">
        <f t="shared" si="24"/>
        <v>0</v>
      </c>
      <c r="L87" s="71">
        <f t="shared" si="24"/>
        <v>0</v>
      </c>
      <c r="M87" s="71">
        <f t="shared" si="24"/>
        <v>0</v>
      </c>
      <c r="N87" s="185"/>
      <c r="O87" s="32"/>
      <c r="P87" s="32"/>
    </row>
    <row r="88" spans="2:16" s="14" customFormat="1" ht="21" customHeight="1" x14ac:dyDescent="0.3">
      <c r="B88" s="237"/>
      <c r="C88" s="237"/>
      <c r="D88" s="70" t="s">
        <v>62</v>
      </c>
      <c r="E88" s="27"/>
      <c r="F88" s="27"/>
      <c r="G88" s="27"/>
      <c r="H88" s="27"/>
      <c r="I88" s="78"/>
      <c r="J88" s="72"/>
      <c r="K88" s="72"/>
      <c r="L88" s="157"/>
      <c r="M88" s="164"/>
      <c r="N88" s="32"/>
      <c r="O88" s="32"/>
      <c r="P88" s="32"/>
    </row>
    <row r="89" spans="2:16" s="14" customFormat="1" ht="48" customHeight="1" x14ac:dyDescent="0.3">
      <c r="B89" s="238"/>
      <c r="C89" s="238"/>
      <c r="D89" s="70" t="s">
        <v>74</v>
      </c>
      <c r="E89" s="27"/>
      <c r="F89" s="27"/>
      <c r="G89" s="27"/>
      <c r="H89" s="27"/>
      <c r="I89" s="78"/>
      <c r="J89" s="72"/>
      <c r="K89" s="72"/>
      <c r="L89" s="157"/>
      <c r="M89" s="164"/>
      <c r="N89" s="32"/>
      <c r="O89" s="32"/>
      <c r="P89" s="32"/>
    </row>
    <row r="90" spans="2:16" s="14" customFormat="1" x14ac:dyDescent="0.3">
      <c r="B90" s="233" t="s">
        <v>284</v>
      </c>
      <c r="C90" s="233" t="s">
        <v>234</v>
      </c>
      <c r="D90" s="152" t="s">
        <v>15</v>
      </c>
      <c r="E90" s="27">
        <f>E92+E93</f>
        <v>0</v>
      </c>
      <c r="F90" s="27">
        <f t="shared" ref="F90:M90" si="25">F92+F93</f>
        <v>0</v>
      </c>
      <c r="G90" s="27">
        <f t="shared" si="25"/>
        <v>0</v>
      </c>
      <c r="H90" s="27">
        <f t="shared" si="25"/>
        <v>0</v>
      </c>
      <c r="I90" s="27">
        <f t="shared" si="25"/>
        <v>0</v>
      </c>
      <c r="J90" s="27">
        <f t="shared" si="25"/>
        <v>0</v>
      </c>
      <c r="K90" s="27">
        <f t="shared" si="25"/>
        <v>0</v>
      </c>
      <c r="L90" s="27">
        <f t="shared" si="25"/>
        <v>0</v>
      </c>
      <c r="M90" s="27">
        <f t="shared" si="25"/>
        <v>0</v>
      </c>
      <c r="N90" s="32"/>
      <c r="O90" s="32"/>
      <c r="P90" s="32"/>
    </row>
    <row r="91" spans="2:16" s="14" customFormat="1" x14ac:dyDescent="0.3">
      <c r="B91" s="234"/>
      <c r="C91" s="234"/>
      <c r="D91" s="152" t="s">
        <v>238</v>
      </c>
      <c r="E91" s="27"/>
      <c r="F91" s="27"/>
      <c r="G91" s="27"/>
      <c r="H91" s="27"/>
      <c r="I91" s="78"/>
      <c r="J91" s="72"/>
      <c r="K91" s="72"/>
      <c r="L91" s="157"/>
      <c r="M91" s="164"/>
      <c r="N91" s="32"/>
      <c r="O91" s="32"/>
      <c r="P91" s="32"/>
    </row>
    <row r="92" spans="2:16" s="14" customFormat="1" ht="31.5" x14ac:dyDescent="0.3">
      <c r="B92" s="234"/>
      <c r="C92" s="234"/>
      <c r="D92" s="152" t="s">
        <v>178</v>
      </c>
      <c r="E92" s="27">
        <f>обос!J119</f>
        <v>0</v>
      </c>
      <c r="F92" s="27">
        <f>обос!K119</f>
        <v>0</v>
      </c>
      <c r="G92" s="27">
        <f>обос!L119</f>
        <v>0</v>
      </c>
      <c r="H92" s="27">
        <f>обос!M119</f>
        <v>0</v>
      </c>
      <c r="I92" s="27">
        <f>обос!N119</f>
        <v>0</v>
      </c>
      <c r="J92" s="27">
        <f>обос!O119</f>
        <v>0</v>
      </c>
      <c r="K92" s="27">
        <f>обос!P119</f>
        <v>0</v>
      </c>
      <c r="L92" s="27">
        <f>обос!Q119</f>
        <v>0</v>
      </c>
      <c r="M92" s="27">
        <f>обос!R119</f>
        <v>0</v>
      </c>
      <c r="N92" s="32"/>
      <c r="O92" s="32"/>
      <c r="P92" s="32"/>
    </row>
    <row r="93" spans="2:16" s="14" customFormat="1" ht="31.5" x14ac:dyDescent="0.3">
      <c r="B93" s="235"/>
      <c r="C93" s="235"/>
      <c r="D93" s="152" t="s">
        <v>237</v>
      </c>
      <c r="E93" s="27">
        <f>обос!J120</f>
        <v>0</v>
      </c>
      <c r="F93" s="27">
        <f>обос!K120</f>
        <v>0</v>
      </c>
      <c r="G93" s="27">
        <f>обос!L120</f>
        <v>0</v>
      </c>
      <c r="H93" s="27">
        <f>обос!M120</f>
        <v>0</v>
      </c>
      <c r="I93" s="27">
        <f>обос!N120</f>
        <v>0</v>
      </c>
      <c r="J93" s="27">
        <f>обос!O120</f>
        <v>0</v>
      </c>
      <c r="K93" s="27">
        <f>обос!P120</f>
        <v>0</v>
      </c>
      <c r="L93" s="27">
        <f>обос!Q120</f>
        <v>0</v>
      </c>
      <c r="M93" s="27">
        <f>обос!R120</f>
        <v>0</v>
      </c>
      <c r="N93" s="32"/>
      <c r="O93" s="32"/>
      <c r="P93" s="32"/>
    </row>
    <row r="94" spans="2:16" x14ac:dyDescent="0.3">
      <c r="B94" s="236" t="s">
        <v>121</v>
      </c>
      <c r="C94" s="236" t="s">
        <v>122</v>
      </c>
      <c r="D94" s="143" t="s">
        <v>15</v>
      </c>
      <c r="E94" s="71">
        <f>E97+E100+E103+E106</f>
        <v>5</v>
      </c>
      <c r="F94" s="71">
        <f t="shared" ref="F94:M94" si="26">F97+F100+F103+F106</f>
        <v>5</v>
      </c>
      <c r="G94" s="71">
        <f t="shared" si="26"/>
        <v>5</v>
      </c>
      <c r="H94" s="71">
        <f t="shared" si="26"/>
        <v>5</v>
      </c>
      <c r="I94" s="71">
        <f t="shared" si="26"/>
        <v>5</v>
      </c>
      <c r="J94" s="71">
        <f t="shared" si="26"/>
        <v>5</v>
      </c>
      <c r="K94" s="71">
        <f t="shared" si="26"/>
        <v>5</v>
      </c>
      <c r="L94" s="71">
        <f t="shared" si="26"/>
        <v>5</v>
      </c>
      <c r="M94" s="71">
        <f t="shared" si="26"/>
        <v>5</v>
      </c>
      <c r="N94" s="186"/>
      <c r="O94" s="31"/>
      <c r="P94" s="31"/>
    </row>
    <row r="95" spans="2:16" x14ac:dyDescent="0.3">
      <c r="B95" s="237"/>
      <c r="C95" s="237"/>
      <c r="D95" s="89" t="s">
        <v>62</v>
      </c>
      <c r="E95" s="27"/>
      <c r="F95" s="27"/>
      <c r="G95" s="27"/>
      <c r="H95" s="27"/>
      <c r="I95" s="78"/>
      <c r="J95" s="72"/>
      <c r="K95" s="72"/>
      <c r="L95" s="165"/>
      <c r="M95" s="166"/>
      <c r="N95" s="31"/>
      <c r="O95" s="31"/>
      <c r="P95" s="31"/>
    </row>
    <row r="96" spans="2:16" ht="47.25" x14ac:dyDescent="0.3">
      <c r="B96" s="238"/>
      <c r="C96" s="238"/>
      <c r="D96" s="89" t="s">
        <v>74</v>
      </c>
      <c r="E96" s="27"/>
      <c r="F96" s="27"/>
      <c r="G96" s="27"/>
      <c r="H96" s="27"/>
      <c r="I96" s="78"/>
      <c r="J96" s="72"/>
      <c r="K96" s="72"/>
      <c r="L96" s="165"/>
      <c r="M96" s="166"/>
      <c r="N96" s="31"/>
      <c r="O96" s="31"/>
      <c r="P96" s="31"/>
    </row>
    <row r="97" spans="2:16" x14ac:dyDescent="0.3">
      <c r="B97" s="233" t="s">
        <v>123</v>
      </c>
      <c r="C97" s="233" t="s">
        <v>127</v>
      </c>
      <c r="D97" s="89" t="s">
        <v>15</v>
      </c>
      <c r="E97" s="27">
        <f>E99</f>
        <v>2</v>
      </c>
      <c r="F97" s="27">
        <f t="shared" ref="F97:M97" si="27">F99</f>
        <v>2</v>
      </c>
      <c r="G97" s="27">
        <f t="shared" si="27"/>
        <v>2</v>
      </c>
      <c r="H97" s="27">
        <f t="shared" si="27"/>
        <v>2</v>
      </c>
      <c r="I97" s="27">
        <f t="shared" si="27"/>
        <v>2</v>
      </c>
      <c r="J97" s="27">
        <f t="shared" si="27"/>
        <v>2</v>
      </c>
      <c r="K97" s="27">
        <f t="shared" si="27"/>
        <v>2</v>
      </c>
      <c r="L97" s="27">
        <f t="shared" si="27"/>
        <v>2</v>
      </c>
      <c r="M97" s="27">
        <f t="shared" si="27"/>
        <v>2</v>
      </c>
      <c r="N97" s="31"/>
      <c r="O97" s="31"/>
      <c r="P97" s="31"/>
    </row>
    <row r="98" spans="2:16" x14ac:dyDescent="0.3">
      <c r="B98" s="234"/>
      <c r="C98" s="234"/>
      <c r="D98" s="89" t="s">
        <v>63</v>
      </c>
      <c r="E98" s="27"/>
      <c r="F98" s="27"/>
      <c r="G98" s="27"/>
      <c r="H98" s="27"/>
      <c r="I98" s="78"/>
      <c r="J98" s="72"/>
      <c r="K98" s="72"/>
      <c r="L98" s="165"/>
      <c r="M98" s="166"/>
      <c r="N98" s="31"/>
      <c r="O98" s="31"/>
      <c r="P98" s="31"/>
    </row>
    <row r="99" spans="2:16" ht="47.25" x14ac:dyDescent="0.3">
      <c r="B99" s="235"/>
      <c r="C99" s="235"/>
      <c r="D99" s="89" t="s">
        <v>74</v>
      </c>
      <c r="E99" s="27">
        <f>обос!J126+обос!J127</f>
        <v>2</v>
      </c>
      <c r="F99" s="27">
        <f>обос!K126+обос!K127</f>
        <v>2</v>
      </c>
      <c r="G99" s="27">
        <f>обос!L126+обос!L127</f>
        <v>2</v>
      </c>
      <c r="H99" s="27">
        <f>обос!M126+обос!M127</f>
        <v>2</v>
      </c>
      <c r="I99" s="27">
        <f>обос!N126+обос!N127</f>
        <v>2</v>
      </c>
      <c r="J99" s="27">
        <f>обос!O126+обос!O127</f>
        <v>2</v>
      </c>
      <c r="K99" s="27">
        <f>обос!P126+обос!P127</f>
        <v>2</v>
      </c>
      <c r="L99" s="27">
        <f>обос!Q126+обос!Q127</f>
        <v>2</v>
      </c>
      <c r="M99" s="27">
        <f>обос!Q126+обос!Q127</f>
        <v>2</v>
      </c>
      <c r="N99" s="31"/>
      <c r="O99" s="31"/>
      <c r="P99" s="31"/>
    </row>
    <row r="100" spans="2:16" x14ac:dyDescent="0.3">
      <c r="B100" s="233" t="s">
        <v>124</v>
      </c>
      <c r="C100" s="233" t="s">
        <v>128</v>
      </c>
      <c r="D100" s="89" t="s">
        <v>15</v>
      </c>
      <c r="E100" s="27">
        <f>E102</f>
        <v>0.5</v>
      </c>
      <c r="F100" s="27">
        <f t="shared" ref="F100:M100" si="28">F102</f>
        <v>0.5</v>
      </c>
      <c r="G100" s="27">
        <f t="shared" si="28"/>
        <v>0.5</v>
      </c>
      <c r="H100" s="27">
        <f t="shared" si="28"/>
        <v>0.5</v>
      </c>
      <c r="I100" s="27">
        <f t="shared" si="28"/>
        <v>0.5</v>
      </c>
      <c r="J100" s="27">
        <f t="shared" si="28"/>
        <v>0.5</v>
      </c>
      <c r="K100" s="27">
        <f t="shared" si="28"/>
        <v>0.5</v>
      </c>
      <c r="L100" s="27">
        <f t="shared" si="28"/>
        <v>0.5</v>
      </c>
      <c r="M100" s="27">
        <f t="shared" si="28"/>
        <v>0.5</v>
      </c>
      <c r="N100" s="31"/>
      <c r="O100" s="31"/>
      <c r="P100" s="31"/>
    </row>
    <row r="101" spans="2:16" x14ac:dyDescent="0.3">
      <c r="B101" s="234"/>
      <c r="C101" s="234"/>
      <c r="D101" s="89" t="s">
        <v>63</v>
      </c>
      <c r="E101" s="27"/>
      <c r="F101" s="27"/>
      <c r="G101" s="27"/>
      <c r="H101" s="27"/>
      <c r="I101" s="78"/>
      <c r="J101" s="72"/>
      <c r="K101" s="72"/>
      <c r="L101" s="167"/>
      <c r="M101" s="167"/>
    </row>
    <row r="102" spans="2:16" ht="47.25" x14ac:dyDescent="0.3">
      <c r="B102" s="235"/>
      <c r="C102" s="235"/>
      <c r="D102" s="89" t="s">
        <v>74</v>
      </c>
      <c r="E102" s="27">
        <f>обос!J130</f>
        <v>0.5</v>
      </c>
      <c r="F102" s="27">
        <f>обос!K130</f>
        <v>0.5</v>
      </c>
      <c r="G102" s="27">
        <f>обос!L130</f>
        <v>0.5</v>
      </c>
      <c r="H102" s="27">
        <f>обос!M130</f>
        <v>0.5</v>
      </c>
      <c r="I102" s="27">
        <f>обос!N130</f>
        <v>0.5</v>
      </c>
      <c r="J102" s="27">
        <f>обос!O130</f>
        <v>0.5</v>
      </c>
      <c r="K102" s="27">
        <f>обос!P130</f>
        <v>0.5</v>
      </c>
      <c r="L102" s="27">
        <f>обос!Q130</f>
        <v>0.5</v>
      </c>
      <c r="M102" s="27">
        <f>обос!Q130</f>
        <v>0.5</v>
      </c>
    </row>
    <row r="103" spans="2:16" x14ac:dyDescent="0.3">
      <c r="B103" s="233" t="s">
        <v>125</v>
      </c>
      <c r="C103" s="233" t="s">
        <v>129</v>
      </c>
      <c r="D103" s="89" t="s">
        <v>15</v>
      </c>
      <c r="E103" s="27">
        <f>E105</f>
        <v>1</v>
      </c>
      <c r="F103" s="27">
        <f t="shared" ref="F103:M103" si="29">F105</f>
        <v>1</v>
      </c>
      <c r="G103" s="27">
        <f t="shared" si="29"/>
        <v>1</v>
      </c>
      <c r="H103" s="27">
        <f t="shared" si="29"/>
        <v>1</v>
      </c>
      <c r="I103" s="27">
        <f t="shared" si="29"/>
        <v>1</v>
      </c>
      <c r="J103" s="27">
        <f t="shared" si="29"/>
        <v>1</v>
      </c>
      <c r="K103" s="27">
        <f t="shared" si="29"/>
        <v>1</v>
      </c>
      <c r="L103" s="27">
        <f>обос!Q131</f>
        <v>1</v>
      </c>
      <c r="M103" s="27">
        <f t="shared" si="29"/>
        <v>1</v>
      </c>
    </row>
    <row r="104" spans="2:16" x14ac:dyDescent="0.3">
      <c r="B104" s="234"/>
      <c r="C104" s="234"/>
      <c r="D104" s="89" t="s">
        <v>271</v>
      </c>
      <c r="E104" s="27"/>
      <c r="F104" s="27"/>
      <c r="G104" s="27"/>
      <c r="H104" s="27"/>
      <c r="I104" s="78"/>
      <c r="J104" s="72"/>
      <c r="K104" s="145"/>
      <c r="L104" s="167"/>
      <c r="M104" s="167"/>
    </row>
    <row r="105" spans="2:16" x14ac:dyDescent="0.3">
      <c r="B105" s="235"/>
      <c r="C105" s="235"/>
      <c r="D105" s="107" t="s">
        <v>72</v>
      </c>
      <c r="E105" s="27">
        <f>обос!J133</f>
        <v>1</v>
      </c>
      <c r="F105" s="27">
        <f>обос!K133</f>
        <v>1</v>
      </c>
      <c r="G105" s="27">
        <f>обос!L133</f>
        <v>1</v>
      </c>
      <c r="H105" s="27">
        <f>обос!M133</f>
        <v>1</v>
      </c>
      <c r="I105" s="27">
        <f>обос!N133</f>
        <v>1</v>
      </c>
      <c r="J105" s="27">
        <f>обос!O133</f>
        <v>1</v>
      </c>
      <c r="K105" s="27">
        <f>обос!P133</f>
        <v>1</v>
      </c>
      <c r="L105" s="27">
        <f>обос!Q133</f>
        <v>1</v>
      </c>
      <c r="M105" s="27">
        <f>обос!Q133</f>
        <v>1</v>
      </c>
    </row>
    <row r="106" spans="2:16" x14ac:dyDescent="0.3">
      <c r="B106" s="233" t="s">
        <v>126</v>
      </c>
      <c r="C106" s="233" t="s">
        <v>130</v>
      </c>
      <c r="D106" s="89" t="s">
        <v>15</v>
      </c>
      <c r="E106" s="27">
        <f>E108+E109</f>
        <v>1.5</v>
      </c>
      <c r="F106" s="27">
        <f>F108+F109</f>
        <v>1.5</v>
      </c>
      <c r="G106" s="27">
        <f>обос!J134</f>
        <v>1.5</v>
      </c>
      <c r="H106" s="27">
        <f>обос!K134</f>
        <v>1.5</v>
      </c>
      <c r="I106" s="27">
        <f>обос!L134</f>
        <v>1.5</v>
      </c>
      <c r="J106" s="27">
        <f>обос!M134</f>
        <v>1.5</v>
      </c>
      <c r="K106" s="27">
        <f>обос!M134</f>
        <v>1.5</v>
      </c>
      <c r="L106" s="27">
        <f>обос!N134</f>
        <v>1.5</v>
      </c>
      <c r="M106" s="27">
        <f>обос!O134</f>
        <v>1.5</v>
      </c>
    </row>
    <row r="107" spans="2:16" x14ac:dyDescent="0.3">
      <c r="B107" s="234"/>
      <c r="C107" s="234"/>
      <c r="D107" s="89" t="s">
        <v>272</v>
      </c>
      <c r="E107" s="27"/>
      <c r="F107" s="27"/>
      <c r="G107" s="27"/>
      <c r="H107" s="27"/>
      <c r="I107" s="78"/>
      <c r="J107" s="72"/>
      <c r="K107" s="101"/>
      <c r="L107" s="167"/>
      <c r="M107" s="167"/>
    </row>
    <row r="108" spans="2:16" x14ac:dyDescent="0.3">
      <c r="B108" s="234"/>
      <c r="C108" s="234"/>
      <c r="D108" s="107" t="s">
        <v>261</v>
      </c>
      <c r="E108" s="27">
        <f>обос!J136</f>
        <v>1</v>
      </c>
      <c r="F108" s="27">
        <f>обос!K136</f>
        <v>1</v>
      </c>
      <c r="G108" s="27">
        <f>обос!L136</f>
        <v>1</v>
      </c>
      <c r="H108" s="27">
        <f>обос!M136</f>
        <v>1</v>
      </c>
      <c r="I108" s="27">
        <f>обос!N136</f>
        <v>1</v>
      </c>
      <c r="J108" s="27">
        <f>обос!O136</f>
        <v>1</v>
      </c>
      <c r="K108" s="27">
        <f>обос!P136</f>
        <v>1</v>
      </c>
      <c r="L108" s="27">
        <f>обос!Q136</f>
        <v>1</v>
      </c>
      <c r="M108" s="27">
        <f>обос!Q136</f>
        <v>1</v>
      </c>
    </row>
    <row r="109" spans="2:16" ht="47.25" x14ac:dyDescent="0.3">
      <c r="B109" s="235"/>
      <c r="C109" s="235"/>
      <c r="D109" s="89" t="s">
        <v>74</v>
      </c>
      <c r="E109" s="27">
        <f>обос!J137</f>
        <v>0.5</v>
      </c>
      <c r="F109" s="27">
        <f>обос!K137</f>
        <v>0.5</v>
      </c>
      <c r="G109" s="27">
        <f>обос!L137</f>
        <v>0.5</v>
      </c>
      <c r="H109" s="27">
        <f>обос!M137</f>
        <v>0.5</v>
      </c>
      <c r="I109" s="27">
        <f>обос!N137</f>
        <v>0.5</v>
      </c>
      <c r="J109" s="27">
        <f>обос!O137</f>
        <v>0.5</v>
      </c>
      <c r="K109" s="27">
        <f>обос!P137</f>
        <v>0.5</v>
      </c>
      <c r="L109" s="27">
        <f>обос!Q137</f>
        <v>0.5</v>
      </c>
      <c r="M109" s="27">
        <f>обос!Q137</f>
        <v>0.5</v>
      </c>
    </row>
  </sheetData>
  <mergeCells count="64">
    <mergeCell ref="B5:M5"/>
    <mergeCell ref="E6:M6"/>
    <mergeCell ref="B52:B55"/>
    <mergeCell ref="B4:M4"/>
    <mergeCell ref="B65:B67"/>
    <mergeCell ref="D6:D7"/>
    <mergeCell ref="B9:B13"/>
    <mergeCell ref="C9:C13"/>
    <mergeCell ref="C6:C7"/>
    <mergeCell ref="B6:B7"/>
    <mergeCell ref="C14:C17"/>
    <mergeCell ref="B14:B17"/>
    <mergeCell ref="B18:B21"/>
    <mergeCell ref="C18:C21"/>
    <mergeCell ref="B22:B25"/>
    <mergeCell ref="C22:C25"/>
    <mergeCell ref="C59:C61"/>
    <mergeCell ref="C56:C58"/>
    <mergeCell ref="C62:C64"/>
    <mergeCell ref="B56:B58"/>
    <mergeCell ref="B59:B61"/>
    <mergeCell ref="B62:B64"/>
    <mergeCell ref="B42:B44"/>
    <mergeCell ref="B48:B51"/>
    <mergeCell ref="C48:C51"/>
    <mergeCell ref="C52:C55"/>
    <mergeCell ref="C42:C44"/>
    <mergeCell ref="B45:B47"/>
    <mergeCell ref="C45:C47"/>
    <mergeCell ref="C75:C77"/>
    <mergeCell ref="B68:B71"/>
    <mergeCell ref="C68:C71"/>
    <mergeCell ref="B72:B74"/>
    <mergeCell ref="C72:C74"/>
    <mergeCell ref="B26:B29"/>
    <mergeCell ref="C26:C29"/>
    <mergeCell ref="B30:B33"/>
    <mergeCell ref="C30:C33"/>
    <mergeCell ref="C34:C37"/>
    <mergeCell ref="B34:B37"/>
    <mergeCell ref="C38:C41"/>
    <mergeCell ref="B38:B41"/>
    <mergeCell ref="B90:B93"/>
    <mergeCell ref="B103:B105"/>
    <mergeCell ref="C103:C105"/>
    <mergeCell ref="C90:C93"/>
    <mergeCell ref="B87:B89"/>
    <mergeCell ref="C87:C89"/>
    <mergeCell ref="C84:C86"/>
    <mergeCell ref="B84:B86"/>
    <mergeCell ref="C65:C67"/>
    <mergeCell ref="B75:B77"/>
    <mergeCell ref="B78:B80"/>
    <mergeCell ref="B81:B83"/>
    <mergeCell ref="C81:C83"/>
    <mergeCell ref="C78:C80"/>
    <mergeCell ref="B106:B109"/>
    <mergeCell ref="C106:C109"/>
    <mergeCell ref="B94:B96"/>
    <mergeCell ref="C94:C96"/>
    <mergeCell ref="B97:B99"/>
    <mergeCell ref="C97:C99"/>
    <mergeCell ref="B100:B102"/>
    <mergeCell ref="C100:C102"/>
  </mergeCells>
  <pageMargins left="0.39370078740157483" right="0.39370078740157483" top="0.55118110236220474" bottom="0.55118110236220474" header="0" footer="0"/>
  <pageSetup paperSize="9" scale="70" firstPageNumber="163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16"/>
  <sheetViews>
    <sheetView topLeftCell="A166" zoomScaleSheetLayoutView="85" workbookViewId="0">
      <selection activeCell="A176" sqref="A176:A181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4.42578125" customWidth="1"/>
    <col min="6" max="6" width="14.7109375" customWidth="1"/>
    <col min="7" max="7" width="11.28515625" customWidth="1"/>
    <col min="8" max="8" width="10.140625" customWidth="1"/>
    <col min="9" max="9" width="10" customWidth="1"/>
    <col min="10" max="11" width="10.7109375" customWidth="1"/>
  </cols>
  <sheetData>
    <row r="1" spans="1:11" ht="15.75" x14ac:dyDescent="0.25">
      <c r="B1" s="1"/>
      <c r="C1" s="1"/>
      <c r="D1" s="1"/>
      <c r="E1" s="1"/>
      <c r="F1" s="1"/>
      <c r="G1" s="1"/>
    </row>
    <row r="2" spans="1:11" ht="16.5" x14ac:dyDescent="0.25">
      <c r="B2" s="1"/>
      <c r="C2" s="1"/>
      <c r="D2" s="1"/>
      <c r="E2" s="1"/>
      <c r="F2" s="54"/>
      <c r="G2" s="55" t="s">
        <v>17</v>
      </c>
      <c r="H2" s="56"/>
    </row>
    <row r="3" spans="1:11" ht="7.5" customHeight="1" x14ac:dyDescent="0.25">
      <c r="A3" s="3"/>
      <c r="B3" s="6"/>
      <c r="C3" s="7"/>
      <c r="D3" s="7"/>
      <c r="E3" s="7"/>
      <c r="F3" s="57"/>
      <c r="G3" s="58"/>
      <c r="H3" s="56"/>
    </row>
    <row r="4" spans="1:11" s="2" customFormat="1" ht="52.5" customHeight="1" x14ac:dyDescent="0.2">
      <c r="A4" s="290" t="s">
        <v>273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</row>
    <row r="5" spans="1:11" ht="9" customHeight="1" x14ac:dyDescent="0.25">
      <c r="A5" s="82"/>
      <c r="B5" s="8"/>
      <c r="C5" s="9"/>
      <c r="D5" s="9"/>
      <c r="E5" s="9"/>
      <c r="F5" s="9"/>
      <c r="G5" s="9"/>
      <c r="H5" s="81"/>
      <c r="I5" s="81"/>
    </row>
    <row r="6" spans="1:11" s="10" customFormat="1" ht="18.75" customHeight="1" x14ac:dyDescent="0.2">
      <c r="A6" s="292" t="s">
        <v>2</v>
      </c>
      <c r="B6" s="291" t="s">
        <v>12</v>
      </c>
      <c r="C6" s="293" t="s">
        <v>7</v>
      </c>
      <c r="D6" s="287" t="s">
        <v>31</v>
      </c>
      <c r="E6" s="288"/>
      <c r="F6" s="288"/>
      <c r="G6" s="288"/>
      <c r="H6" s="288"/>
      <c r="I6" s="288"/>
      <c r="J6" s="288"/>
      <c r="K6" s="289"/>
    </row>
    <row r="7" spans="1:11" s="2" customFormat="1" ht="24" customHeight="1" x14ac:dyDescent="0.25">
      <c r="A7" s="292"/>
      <c r="B7" s="291"/>
      <c r="C7" s="293"/>
      <c r="D7" s="34">
        <v>2021</v>
      </c>
      <c r="E7" s="34">
        <v>2022</v>
      </c>
      <c r="F7" s="35">
        <v>2023</v>
      </c>
      <c r="G7" s="36">
        <v>2024</v>
      </c>
      <c r="H7" s="37">
        <v>2025</v>
      </c>
      <c r="I7" s="168">
        <v>2026</v>
      </c>
      <c r="J7" s="37">
        <v>2027</v>
      </c>
      <c r="K7" s="37">
        <v>2028</v>
      </c>
    </row>
    <row r="8" spans="1:11" s="5" customFormat="1" ht="15.75" x14ac:dyDescent="0.2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158">
        <v>9</v>
      </c>
      <c r="J8" s="159">
        <v>10</v>
      </c>
      <c r="K8" s="202">
        <v>11</v>
      </c>
    </row>
    <row r="9" spans="1:11" s="2" customFormat="1" ht="15.75" customHeight="1" x14ac:dyDescent="0.25">
      <c r="A9" s="297" t="s">
        <v>13</v>
      </c>
      <c r="B9" s="299" t="s">
        <v>274</v>
      </c>
      <c r="C9" s="45" t="s">
        <v>6</v>
      </c>
      <c r="D9" s="86">
        <f>D16+D59+D94+D115+D136+D163+D176</f>
        <v>12082.4</v>
      </c>
      <c r="E9" s="86">
        <f t="shared" ref="E9:K9" si="0">E16+E59+E94+E115+E136+E163+E176</f>
        <v>11037</v>
      </c>
      <c r="F9" s="86">
        <f t="shared" si="0"/>
        <v>10798.9</v>
      </c>
      <c r="G9" s="86">
        <f t="shared" si="0"/>
        <v>11415</v>
      </c>
      <c r="H9" s="86">
        <f t="shared" si="0"/>
        <v>11411</v>
      </c>
      <c r="I9" s="86">
        <f t="shared" si="0"/>
        <v>11453</v>
      </c>
      <c r="J9" s="86">
        <f t="shared" si="0"/>
        <v>11483</v>
      </c>
      <c r="K9" s="86">
        <f t="shared" si="0"/>
        <v>11491</v>
      </c>
    </row>
    <row r="10" spans="1:11" s="2" customFormat="1" ht="16.5" customHeight="1" x14ac:dyDescent="0.2">
      <c r="A10" s="297"/>
      <c r="B10" s="300"/>
      <c r="C10" s="46" t="s">
        <v>8</v>
      </c>
      <c r="D10" s="38">
        <f t="shared" ref="D10:K10" si="1">SUM(D17+D60+D95+D116+D137+D164)</f>
        <v>0</v>
      </c>
      <c r="E10" s="38">
        <f t="shared" si="1"/>
        <v>0</v>
      </c>
      <c r="F10" s="38">
        <f t="shared" si="1"/>
        <v>0</v>
      </c>
      <c r="G10" s="38">
        <f t="shared" si="1"/>
        <v>0</v>
      </c>
      <c r="H10" s="38">
        <f t="shared" si="1"/>
        <v>0</v>
      </c>
      <c r="I10" s="169">
        <f t="shared" si="1"/>
        <v>0</v>
      </c>
      <c r="J10" s="169">
        <f t="shared" si="1"/>
        <v>0</v>
      </c>
      <c r="K10" s="38">
        <f t="shared" si="1"/>
        <v>0</v>
      </c>
    </row>
    <row r="11" spans="1:11" s="2" customFormat="1" ht="15.75" x14ac:dyDescent="0.25">
      <c r="A11" s="297"/>
      <c r="B11" s="300"/>
      <c r="C11" s="47" t="s">
        <v>3</v>
      </c>
      <c r="D11" s="88">
        <f>SUM(D18+D61+D96+D117+D138+D165)</f>
        <v>0</v>
      </c>
      <c r="E11" s="88">
        <f>SUM(E18+E61+E96+E117+E138+E165)</f>
        <v>0</v>
      </c>
      <c r="F11" s="88">
        <f>SUM(F18+F61+F96+F117+F138+F165+F33+F47+F54)</f>
        <v>0</v>
      </c>
      <c r="G11" s="88">
        <f t="shared" ref="G11:K12" si="2">SUM(G18+G61+G96+G117+G138+G165)</f>
        <v>0</v>
      </c>
      <c r="H11" s="88">
        <f t="shared" si="2"/>
        <v>0</v>
      </c>
      <c r="I11" s="170">
        <f t="shared" si="2"/>
        <v>0</v>
      </c>
      <c r="J11" s="170">
        <f t="shared" si="2"/>
        <v>0</v>
      </c>
      <c r="K11" s="88">
        <f t="shared" si="2"/>
        <v>0</v>
      </c>
    </row>
    <row r="12" spans="1:11" ht="15.75" x14ac:dyDescent="0.25">
      <c r="A12" s="297"/>
      <c r="B12" s="300"/>
      <c r="C12" s="47" t="s">
        <v>4</v>
      </c>
      <c r="D12" s="88">
        <f>SUM(D19+D62+D97+D118+D139+D166)</f>
        <v>12077.4</v>
      </c>
      <c r="E12" s="88">
        <f>SUM(E19+E62+E97+E118+E139+E166)</f>
        <v>11032</v>
      </c>
      <c r="F12" s="88">
        <f>SUM(F19+F62+F97+F118+F139+F166)</f>
        <v>10793.9</v>
      </c>
      <c r="G12" s="88">
        <f t="shared" si="2"/>
        <v>11410</v>
      </c>
      <c r="H12" s="88">
        <f t="shared" si="2"/>
        <v>11406</v>
      </c>
      <c r="I12" s="170">
        <f t="shared" si="2"/>
        <v>11448</v>
      </c>
      <c r="J12" s="170">
        <f t="shared" si="2"/>
        <v>11478</v>
      </c>
      <c r="K12" s="88">
        <f t="shared" si="2"/>
        <v>11486</v>
      </c>
    </row>
    <row r="13" spans="1:11" ht="31.5" x14ac:dyDescent="0.25">
      <c r="A13" s="297"/>
      <c r="B13" s="300"/>
      <c r="C13" s="48" t="s">
        <v>32</v>
      </c>
      <c r="D13" s="39"/>
      <c r="E13" s="39"/>
      <c r="F13" s="39"/>
      <c r="G13" s="39"/>
      <c r="H13" s="29"/>
      <c r="I13" s="142"/>
      <c r="J13" s="173"/>
      <c r="K13" s="144"/>
    </row>
    <row r="14" spans="1:11" s="2" customFormat="1" ht="15.75" x14ac:dyDescent="0.25">
      <c r="A14" s="297"/>
      <c r="B14" s="300"/>
      <c r="C14" s="47" t="s">
        <v>217</v>
      </c>
      <c r="D14" s="40"/>
      <c r="E14" s="41"/>
      <c r="F14" s="40"/>
      <c r="G14" s="40"/>
      <c r="H14" s="29"/>
      <c r="I14" s="142"/>
      <c r="J14" s="173"/>
      <c r="K14" s="203"/>
    </row>
    <row r="15" spans="1:11" s="2" customFormat="1" ht="15.75" x14ac:dyDescent="0.25">
      <c r="A15" s="298"/>
      <c r="B15" s="301"/>
      <c r="C15" s="47" t="s">
        <v>9</v>
      </c>
      <c r="D15" s="39"/>
      <c r="E15" s="39"/>
      <c r="F15" s="39"/>
      <c r="G15" s="39"/>
      <c r="H15" s="29"/>
      <c r="I15" s="142"/>
      <c r="J15" s="173"/>
      <c r="K15" s="203"/>
    </row>
    <row r="16" spans="1:11" s="2" customFormat="1" ht="21.75" customHeight="1" x14ac:dyDescent="0.25">
      <c r="A16" s="294" t="s">
        <v>10</v>
      </c>
      <c r="B16" s="256" t="s">
        <v>66</v>
      </c>
      <c r="C16" s="45" t="s">
        <v>6</v>
      </c>
      <c r="D16" s="43">
        <f>D19</f>
        <v>401.8</v>
      </c>
      <c r="E16" s="43">
        <f>E19</f>
        <v>421</v>
      </c>
      <c r="F16" s="43">
        <f>SUM(F17+F18+F19+F20+F21+F22)</f>
        <v>376</v>
      </c>
      <c r="G16" s="43">
        <f t="shared" ref="G16:K16" si="3">SUM(G17+G18+G19+G20+G21+G22)</f>
        <v>355</v>
      </c>
      <c r="H16" s="43">
        <f t="shared" si="3"/>
        <v>345</v>
      </c>
      <c r="I16" s="43">
        <f t="shared" si="3"/>
        <v>345</v>
      </c>
      <c r="J16" s="43">
        <f t="shared" si="3"/>
        <v>345</v>
      </c>
      <c r="K16" s="39">
        <f t="shared" si="3"/>
        <v>345</v>
      </c>
    </row>
    <row r="17" spans="1:11" ht="19.5" customHeight="1" x14ac:dyDescent="0.25">
      <c r="A17" s="295"/>
      <c r="B17" s="257"/>
      <c r="C17" s="46" t="s">
        <v>8</v>
      </c>
      <c r="D17" s="43"/>
      <c r="E17" s="39"/>
      <c r="F17" s="39"/>
      <c r="G17" s="39"/>
      <c r="H17" s="29"/>
      <c r="I17" s="142"/>
      <c r="J17" s="173"/>
      <c r="K17" s="144"/>
    </row>
    <row r="18" spans="1:11" ht="15.75" x14ac:dyDescent="0.25">
      <c r="A18" s="295"/>
      <c r="B18" s="257"/>
      <c r="C18" s="47" t="s">
        <v>3</v>
      </c>
      <c r="D18" s="43"/>
      <c r="E18" s="39"/>
      <c r="F18" s="39"/>
      <c r="G18" s="39"/>
      <c r="H18" s="29"/>
      <c r="I18" s="142"/>
      <c r="J18" s="173"/>
      <c r="K18" s="144"/>
    </row>
    <row r="19" spans="1:11" ht="15.75" x14ac:dyDescent="0.25">
      <c r="A19" s="295"/>
      <c r="B19" s="257"/>
      <c r="C19" s="47" t="s">
        <v>4</v>
      </c>
      <c r="D19" s="43">
        <f>D24+D31+D38+D45+D52</f>
        <v>401.8</v>
      </c>
      <c r="E19" s="43">
        <f t="shared" ref="E19:K19" si="4">E24+E31+E38+E45+E52</f>
        <v>421</v>
      </c>
      <c r="F19" s="43">
        <f t="shared" si="4"/>
        <v>376</v>
      </c>
      <c r="G19" s="43">
        <f t="shared" si="4"/>
        <v>355</v>
      </c>
      <c r="H19" s="43">
        <f t="shared" si="4"/>
        <v>345</v>
      </c>
      <c r="I19" s="43">
        <f t="shared" si="4"/>
        <v>345</v>
      </c>
      <c r="J19" s="43">
        <f t="shared" si="4"/>
        <v>345</v>
      </c>
      <c r="K19" s="43">
        <f t="shared" si="4"/>
        <v>345</v>
      </c>
    </row>
    <row r="20" spans="1:11" ht="31.5" x14ac:dyDescent="0.25">
      <c r="A20" s="295"/>
      <c r="B20" s="257"/>
      <c r="C20" s="48" t="s">
        <v>32</v>
      </c>
      <c r="D20" s="43"/>
      <c r="E20" s="39"/>
      <c r="F20" s="39"/>
      <c r="G20" s="39"/>
      <c r="H20" s="29"/>
      <c r="I20" s="142"/>
      <c r="J20" s="173"/>
      <c r="K20" s="144"/>
    </row>
    <row r="21" spans="1:11" ht="15.75" x14ac:dyDescent="0.25">
      <c r="A21" s="295"/>
      <c r="B21" s="257"/>
      <c r="C21" s="47" t="s">
        <v>5</v>
      </c>
      <c r="D21" s="43"/>
      <c r="E21" s="39"/>
      <c r="F21" s="39"/>
      <c r="G21" s="39"/>
      <c r="H21" s="29"/>
      <c r="I21" s="142"/>
      <c r="J21" s="173"/>
      <c r="K21" s="144"/>
    </row>
    <row r="22" spans="1:11" ht="15.75" x14ac:dyDescent="0.25">
      <c r="A22" s="296"/>
      <c r="B22" s="258"/>
      <c r="C22" s="47" t="s">
        <v>9</v>
      </c>
      <c r="D22" s="43"/>
      <c r="E22" s="39"/>
      <c r="F22" s="39"/>
      <c r="G22" s="39"/>
      <c r="H22" s="29"/>
      <c r="I22" s="142"/>
      <c r="J22" s="173"/>
      <c r="K22" s="144"/>
    </row>
    <row r="23" spans="1:11" ht="15.75" x14ac:dyDescent="0.25">
      <c r="A23" s="42" t="s">
        <v>0</v>
      </c>
      <c r="B23" s="61"/>
      <c r="C23" s="49"/>
      <c r="D23" s="43"/>
      <c r="E23" s="39"/>
      <c r="F23" s="39"/>
      <c r="G23" s="39"/>
      <c r="H23" s="29"/>
      <c r="I23" s="142"/>
      <c r="J23" s="173"/>
      <c r="K23" s="144"/>
    </row>
    <row r="24" spans="1:11" ht="15.75" x14ac:dyDescent="0.25">
      <c r="A24" s="263" t="s">
        <v>112</v>
      </c>
      <c r="B24" s="233" t="s">
        <v>111</v>
      </c>
      <c r="C24" s="45" t="s">
        <v>6</v>
      </c>
      <c r="D24" s="43">
        <f t="shared" ref="D24:E24" si="5">D25+D26+D27+D28+D29+D30</f>
        <v>286.8</v>
      </c>
      <c r="E24" s="43">
        <f t="shared" si="5"/>
        <v>260</v>
      </c>
      <c r="F24" s="43">
        <f>F25+F26+F27+F28+F29+F30</f>
        <v>260</v>
      </c>
      <c r="G24" s="43">
        <f t="shared" ref="G24:K24" si="6">G25+G26+G27+G28+G29+G30</f>
        <v>120</v>
      </c>
      <c r="H24" s="43">
        <f t="shared" si="6"/>
        <v>110</v>
      </c>
      <c r="I24" s="43">
        <f t="shared" si="6"/>
        <v>110</v>
      </c>
      <c r="J24" s="43">
        <f t="shared" si="6"/>
        <v>110</v>
      </c>
      <c r="K24" s="39">
        <f t="shared" si="6"/>
        <v>110</v>
      </c>
    </row>
    <row r="25" spans="1:11" ht="17.25" customHeight="1" x14ac:dyDescent="0.25">
      <c r="A25" s="264"/>
      <c r="B25" s="234"/>
      <c r="C25" s="46" t="s">
        <v>8</v>
      </c>
      <c r="D25" s="43"/>
      <c r="E25" s="43"/>
      <c r="F25" s="43"/>
      <c r="G25" s="43"/>
      <c r="H25" s="142"/>
      <c r="I25" s="142"/>
      <c r="J25" s="173"/>
      <c r="K25" s="144"/>
    </row>
    <row r="26" spans="1:11" ht="15.75" x14ac:dyDescent="0.25">
      <c r="A26" s="264"/>
      <c r="B26" s="234"/>
      <c r="C26" s="47" t="s">
        <v>3</v>
      </c>
      <c r="D26" s="43"/>
      <c r="E26" s="43"/>
      <c r="F26" s="43"/>
      <c r="G26" s="43"/>
      <c r="H26" s="142"/>
      <c r="I26" s="142"/>
      <c r="J26" s="173"/>
      <c r="K26" s="144"/>
    </row>
    <row r="27" spans="1:11" ht="15.75" x14ac:dyDescent="0.25">
      <c r="A27" s="264"/>
      <c r="B27" s="234"/>
      <c r="C27" s="47" t="s">
        <v>4</v>
      </c>
      <c r="D27" s="43">
        <f>обос!J17</f>
        <v>286.8</v>
      </c>
      <c r="E27" s="43">
        <f>обос!K17</f>
        <v>260</v>
      </c>
      <c r="F27" s="43">
        <f>обос!L17</f>
        <v>260</v>
      </c>
      <c r="G27" s="43">
        <f>обос!M17</f>
        <v>120</v>
      </c>
      <c r="H27" s="43">
        <f>обос!N17</f>
        <v>110</v>
      </c>
      <c r="I27" s="43">
        <f>обос!O17</f>
        <v>110</v>
      </c>
      <c r="J27" s="43">
        <f>обос!P17</f>
        <v>110</v>
      </c>
      <c r="K27" s="43">
        <f>обос!Q17</f>
        <v>110</v>
      </c>
    </row>
    <row r="28" spans="1:11" ht="31.5" x14ac:dyDescent="0.25">
      <c r="A28" s="264"/>
      <c r="B28" s="234"/>
      <c r="C28" s="48" t="s">
        <v>32</v>
      </c>
      <c r="D28" s="43"/>
      <c r="E28" s="43"/>
      <c r="F28" s="43"/>
      <c r="G28" s="43"/>
      <c r="H28" s="142"/>
      <c r="I28" s="142"/>
      <c r="J28" s="173"/>
      <c r="K28" s="144"/>
    </row>
    <row r="29" spans="1:11" ht="15.75" x14ac:dyDescent="0.25">
      <c r="A29" s="264"/>
      <c r="B29" s="234"/>
      <c r="C29" s="47" t="s">
        <v>5</v>
      </c>
      <c r="D29" s="43"/>
      <c r="E29" s="43"/>
      <c r="F29" s="43"/>
      <c r="G29" s="43"/>
      <c r="H29" s="142"/>
      <c r="I29" s="142"/>
      <c r="J29" s="173"/>
      <c r="K29" s="144"/>
    </row>
    <row r="30" spans="1:11" ht="15.75" x14ac:dyDescent="0.25">
      <c r="A30" s="265"/>
      <c r="B30" s="235"/>
      <c r="C30" s="47" t="s">
        <v>9</v>
      </c>
      <c r="D30" s="43"/>
      <c r="E30" s="43"/>
      <c r="F30" s="43"/>
      <c r="G30" s="43"/>
      <c r="H30" s="142"/>
      <c r="I30" s="142"/>
      <c r="J30" s="173"/>
      <c r="K30" s="144"/>
    </row>
    <row r="31" spans="1:11" ht="15.75" x14ac:dyDescent="0.25">
      <c r="A31" s="263" t="s">
        <v>41</v>
      </c>
      <c r="B31" s="233" t="s">
        <v>114</v>
      </c>
      <c r="C31" s="45" t="s">
        <v>6</v>
      </c>
      <c r="D31" s="43">
        <f t="shared" ref="D31:E31" si="7">D32+D33+D34+D35+D36+D37</f>
        <v>20</v>
      </c>
      <c r="E31" s="43">
        <f t="shared" si="7"/>
        <v>10</v>
      </c>
      <c r="F31" s="43">
        <f>F32+F33+F34+F35+F36+F37</f>
        <v>10</v>
      </c>
      <c r="G31" s="43">
        <f t="shared" ref="G31:K31" si="8">G32+G33+G34+G35+G36+G37</f>
        <v>13</v>
      </c>
      <c r="H31" s="43">
        <f t="shared" si="8"/>
        <v>13</v>
      </c>
      <c r="I31" s="43">
        <f t="shared" si="8"/>
        <v>13</v>
      </c>
      <c r="J31" s="43">
        <f t="shared" si="8"/>
        <v>13</v>
      </c>
      <c r="K31" s="39">
        <f t="shared" si="8"/>
        <v>13</v>
      </c>
    </row>
    <row r="32" spans="1:11" ht="16.5" customHeight="1" x14ac:dyDescent="0.25">
      <c r="A32" s="264"/>
      <c r="B32" s="234"/>
      <c r="C32" s="46" t="s">
        <v>8</v>
      </c>
      <c r="D32" s="43"/>
      <c r="E32" s="43"/>
      <c r="F32" s="43"/>
      <c r="G32" s="43"/>
      <c r="H32" s="142"/>
      <c r="I32" s="142"/>
      <c r="J32" s="173"/>
      <c r="K32" s="144"/>
    </row>
    <row r="33" spans="1:11" ht="15.75" x14ac:dyDescent="0.25">
      <c r="A33" s="264"/>
      <c r="B33" s="234"/>
      <c r="C33" s="47" t="s">
        <v>3</v>
      </c>
      <c r="D33" s="43"/>
      <c r="E33" s="43"/>
      <c r="F33" s="43"/>
      <c r="G33" s="43"/>
      <c r="H33" s="142"/>
      <c r="I33" s="142"/>
      <c r="J33" s="173"/>
      <c r="K33" s="144"/>
    </row>
    <row r="34" spans="1:11" ht="15.75" x14ac:dyDescent="0.25">
      <c r="A34" s="264"/>
      <c r="B34" s="234"/>
      <c r="C34" s="47" t="s">
        <v>4</v>
      </c>
      <c r="D34" s="43">
        <f>обос!J22</f>
        <v>20</v>
      </c>
      <c r="E34" s="43">
        <f>обос!K22</f>
        <v>10</v>
      </c>
      <c r="F34" s="43">
        <f>обос!L22</f>
        <v>10</v>
      </c>
      <c r="G34" s="43">
        <f>обос!M22</f>
        <v>13</v>
      </c>
      <c r="H34" s="43">
        <f>обос!N22</f>
        <v>13</v>
      </c>
      <c r="I34" s="43">
        <f>обос!O22</f>
        <v>13</v>
      </c>
      <c r="J34" s="43">
        <f>обос!P22</f>
        <v>13</v>
      </c>
      <c r="K34" s="43">
        <f>обос!Q22</f>
        <v>13</v>
      </c>
    </row>
    <row r="35" spans="1:11" ht="31.5" x14ac:dyDescent="0.25">
      <c r="A35" s="264"/>
      <c r="B35" s="234"/>
      <c r="C35" s="48" t="s">
        <v>32</v>
      </c>
      <c r="D35" s="43"/>
      <c r="E35" s="43"/>
      <c r="F35" s="43"/>
      <c r="G35" s="43"/>
      <c r="H35" s="142"/>
      <c r="I35" s="142"/>
      <c r="J35" s="173"/>
      <c r="K35" s="144"/>
    </row>
    <row r="36" spans="1:11" ht="15.75" x14ac:dyDescent="0.25">
      <c r="A36" s="264"/>
      <c r="B36" s="234"/>
      <c r="C36" s="47" t="s">
        <v>5</v>
      </c>
      <c r="D36" s="43"/>
      <c r="E36" s="43"/>
      <c r="F36" s="43"/>
      <c r="G36" s="43"/>
      <c r="H36" s="142"/>
      <c r="I36" s="142"/>
      <c r="J36" s="173"/>
      <c r="K36" s="144"/>
    </row>
    <row r="37" spans="1:11" ht="15.75" x14ac:dyDescent="0.25">
      <c r="A37" s="265"/>
      <c r="B37" s="235"/>
      <c r="C37" s="47" t="s">
        <v>9</v>
      </c>
      <c r="D37" s="43"/>
      <c r="E37" s="43"/>
      <c r="F37" s="43"/>
      <c r="G37" s="43"/>
      <c r="H37" s="142"/>
      <c r="I37" s="142"/>
      <c r="J37" s="173"/>
      <c r="K37" s="144"/>
    </row>
    <row r="38" spans="1:11" ht="15.75" x14ac:dyDescent="0.25">
      <c r="A38" s="263" t="s">
        <v>42</v>
      </c>
      <c r="B38" s="233" t="s">
        <v>115</v>
      </c>
      <c r="C38" s="45" t="s">
        <v>6</v>
      </c>
      <c r="D38" s="43">
        <f t="shared" ref="D38:E38" si="9">D39+D40+D41+D42+D43+D44</f>
        <v>63</v>
      </c>
      <c r="E38" s="43">
        <f t="shared" si="9"/>
        <v>119</v>
      </c>
      <c r="F38" s="43">
        <f>F39+F40+F41+F42+F43+F44</f>
        <v>74</v>
      </c>
      <c r="G38" s="43">
        <f t="shared" ref="G38:K38" si="10">G39+G40+G41+G42+G43+G44</f>
        <v>216</v>
      </c>
      <c r="H38" s="43">
        <f t="shared" si="10"/>
        <v>216</v>
      </c>
      <c r="I38" s="43">
        <f t="shared" si="10"/>
        <v>216</v>
      </c>
      <c r="J38" s="43">
        <f t="shared" si="10"/>
        <v>216</v>
      </c>
      <c r="K38" s="39">
        <f t="shared" si="10"/>
        <v>216</v>
      </c>
    </row>
    <row r="39" spans="1:11" ht="18" customHeight="1" x14ac:dyDescent="0.25">
      <c r="A39" s="264"/>
      <c r="B39" s="234"/>
      <c r="C39" s="46" t="s">
        <v>8</v>
      </c>
      <c r="D39" s="43"/>
      <c r="E39" s="43"/>
      <c r="F39" s="43"/>
      <c r="G39" s="43"/>
      <c r="H39" s="142"/>
      <c r="I39" s="142"/>
      <c r="J39" s="173"/>
      <c r="K39" s="144"/>
    </row>
    <row r="40" spans="1:11" ht="15.75" x14ac:dyDescent="0.25">
      <c r="A40" s="264"/>
      <c r="B40" s="234"/>
      <c r="C40" s="47" t="s">
        <v>3</v>
      </c>
      <c r="D40" s="43"/>
      <c r="E40" s="43"/>
      <c r="F40" s="43"/>
      <c r="G40" s="43"/>
      <c r="H40" s="142">
        <v>0</v>
      </c>
      <c r="I40" s="142">
        <v>0</v>
      </c>
      <c r="J40" s="142">
        <v>0</v>
      </c>
      <c r="K40" s="29"/>
    </row>
    <row r="41" spans="1:11" ht="15.75" x14ac:dyDescent="0.25">
      <c r="A41" s="264"/>
      <c r="B41" s="234"/>
      <c r="C41" s="47" t="s">
        <v>4</v>
      </c>
      <c r="D41" s="43">
        <f>обос!J26</f>
        <v>63</v>
      </c>
      <c r="E41" s="43">
        <f>обос!K26</f>
        <v>119</v>
      </c>
      <c r="F41" s="43">
        <f>обос!L26</f>
        <v>74</v>
      </c>
      <c r="G41" s="43">
        <f>обос!M26</f>
        <v>216</v>
      </c>
      <c r="H41" s="43">
        <f>обос!N26</f>
        <v>216</v>
      </c>
      <c r="I41" s="43">
        <f>обос!O26</f>
        <v>216</v>
      </c>
      <c r="J41" s="43">
        <f>обос!P26</f>
        <v>216</v>
      </c>
      <c r="K41" s="43">
        <f>обос!Q26</f>
        <v>216</v>
      </c>
    </row>
    <row r="42" spans="1:11" ht="31.5" x14ac:dyDescent="0.25">
      <c r="A42" s="264"/>
      <c r="B42" s="234"/>
      <c r="C42" s="48" t="s">
        <v>32</v>
      </c>
      <c r="D42" s="43"/>
      <c r="E42" s="43"/>
      <c r="F42" s="43"/>
      <c r="G42" s="43"/>
      <c r="H42" s="142"/>
      <c r="I42" s="142"/>
      <c r="J42" s="173"/>
      <c r="K42" s="144"/>
    </row>
    <row r="43" spans="1:11" ht="15.75" x14ac:dyDescent="0.25">
      <c r="A43" s="264"/>
      <c r="B43" s="234"/>
      <c r="C43" s="47" t="s">
        <v>5</v>
      </c>
      <c r="D43" s="43"/>
      <c r="E43" s="43"/>
      <c r="F43" s="43"/>
      <c r="G43" s="43"/>
      <c r="H43" s="142"/>
      <c r="I43" s="142"/>
      <c r="J43" s="173"/>
      <c r="K43" s="144"/>
    </row>
    <row r="44" spans="1:11" ht="15.75" x14ac:dyDescent="0.25">
      <c r="A44" s="265"/>
      <c r="B44" s="235"/>
      <c r="C44" s="47" t="s">
        <v>9</v>
      </c>
      <c r="D44" s="43"/>
      <c r="E44" s="43"/>
      <c r="F44" s="43"/>
      <c r="G44" s="43"/>
      <c r="H44" s="142"/>
      <c r="I44" s="142"/>
      <c r="J44" s="173"/>
      <c r="K44" s="144"/>
    </row>
    <row r="45" spans="1:11" ht="15.75" x14ac:dyDescent="0.25">
      <c r="A45" s="263" t="s">
        <v>43</v>
      </c>
      <c r="B45" s="233" t="s">
        <v>116</v>
      </c>
      <c r="C45" s="45" t="s">
        <v>6</v>
      </c>
      <c r="D45" s="43">
        <f t="shared" ref="D45:E45" si="11">D46+D47+D48+D49+D50+D51</f>
        <v>2</v>
      </c>
      <c r="E45" s="43">
        <f t="shared" si="11"/>
        <v>2</v>
      </c>
      <c r="F45" s="43">
        <f>F46+F47+F48+F49+F50+F51</f>
        <v>2</v>
      </c>
      <c r="G45" s="43">
        <f t="shared" ref="G45:K45" si="12">G46+G47+G48+G49+G50+G51</f>
        <v>2</v>
      </c>
      <c r="H45" s="43">
        <f t="shared" si="12"/>
        <v>2</v>
      </c>
      <c r="I45" s="43">
        <f t="shared" si="12"/>
        <v>2</v>
      </c>
      <c r="J45" s="43">
        <f t="shared" si="12"/>
        <v>2</v>
      </c>
      <c r="K45" s="39">
        <f t="shared" si="12"/>
        <v>2</v>
      </c>
    </row>
    <row r="46" spans="1:11" ht="20.25" customHeight="1" x14ac:dyDescent="0.25">
      <c r="A46" s="264"/>
      <c r="B46" s="234"/>
      <c r="C46" s="46" t="s">
        <v>8</v>
      </c>
      <c r="D46" s="43"/>
      <c r="E46" s="43"/>
      <c r="F46" s="43"/>
      <c r="G46" s="43"/>
      <c r="H46" s="142"/>
      <c r="I46" s="142"/>
      <c r="J46" s="173"/>
      <c r="K46" s="144"/>
    </row>
    <row r="47" spans="1:11" ht="15.75" x14ac:dyDescent="0.25">
      <c r="A47" s="264"/>
      <c r="B47" s="234"/>
      <c r="C47" s="47" t="s">
        <v>3</v>
      </c>
      <c r="D47" s="43"/>
      <c r="E47" s="43"/>
      <c r="F47" s="43"/>
      <c r="G47" s="43"/>
      <c r="H47" s="142"/>
      <c r="I47" s="142"/>
      <c r="J47" s="173"/>
      <c r="K47" s="144"/>
    </row>
    <row r="48" spans="1:11" ht="15.75" x14ac:dyDescent="0.25">
      <c r="A48" s="264"/>
      <c r="B48" s="234"/>
      <c r="C48" s="47" t="s">
        <v>4</v>
      </c>
      <c r="D48" s="43">
        <f>обос!J32</f>
        <v>2</v>
      </c>
      <c r="E48" s="43">
        <f>обос!K32</f>
        <v>2</v>
      </c>
      <c r="F48" s="43">
        <f>обос!L32</f>
        <v>2</v>
      </c>
      <c r="G48" s="43">
        <f>обос!M32</f>
        <v>2</v>
      </c>
      <c r="H48" s="43">
        <f>обос!N32</f>
        <v>2</v>
      </c>
      <c r="I48" s="43">
        <f>обос!O32</f>
        <v>2</v>
      </c>
      <c r="J48" s="43">
        <f>обос!P32</f>
        <v>2</v>
      </c>
      <c r="K48" s="43">
        <f>обос!Q32</f>
        <v>2</v>
      </c>
    </row>
    <row r="49" spans="1:11" ht="31.5" x14ac:dyDescent="0.25">
      <c r="A49" s="264"/>
      <c r="B49" s="234"/>
      <c r="C49" s="48" t="s">
        <v>32</v>
      </c>
      <c r="D49" s="43"/>
      <c r="E49" s="43"/>
      <c r="F49" s="43"/>
      <c r="G49" s="43"/>
      <c r="H49" s="142"/>
      <c r="I49" s="142"/>
      <c r="J49" s="173"/>
      <c r="K49" s="144"/>
    </row>
    <row r="50" spans="1:11" ht="15.75" x14ac:dyDescent="0.25">
      <c r="A50" s="264"/>
      <c r="B50" s="234"/>
      <c r="C50" s="47" t="s">
        <v>5</v>
      </c>
      <c r="D50" s="43"/>
      <c r="E50" s="43"/>
      <c r="F50" s="43"/>
      <c r="G50" s="43"/>
      <c r="H50" s="142"/>
      <c r="I50" s="142"/>
      <c r="J50" s="173"/>
      <c r="K50" s="144"/>
    </row>
    <row r="51" spans="1:11" ht="15.75" x14ac:dyDescent="0.25">
      <c r="A51" s="265"/>
      <c r="B51" s="235"/>
      <c r="C51" s="47" t="s">
        <v>9</v>
      </c>
      <c r="D51" s="43"/>
      <c r="E51" s="43"/>
      <c r="F51" s="43"/>
      <c r="G51" s="43"/>
      <c r="H51" s="142"/>
      <c r="I51" s="142"/>
      <c r="J51" s="173"/>
      <c r="K51" s="144"/>
    </row>
    <row r="52" spans="1:11" ht="15.75" x14ac:dyDescent="0.25">
      <c r="A52" s="263" t="s">
        <v>117</v>
      </c>
      <c r="B52" s="233" t="s">
        <v>118</v>
      </c>
      <c r="C52" s="45" t="s">
        <v>6</v>
      </c>
      <c r="D52" s="43">
        <f t="shared" ref="D52:E52" si="13">D53+D54+D55+D56+D57+D58</f>
        <v>30</v>
      </c>
      <c r="E52" s="43">
        <f t="shared" si="13"/>
        <v>30</v>
      </c>
      <c r="F52" s="43">
        <f>F53+F54+F55+F56+F57+F58</f>
        <v>30</v>
      </c>
      <c r="G52" s="43">
        <f t="shared" ref="G52:K52" si="14">G53+G54+G55+G56+G57+G58</f>
        <v>4</v>
      </c>
      <c r="H52" s="43">
        <f t="shared" si="14"/>
        <v>4</v>
      </c>
      <c r="I52" s="43">
        <f t="shared" si="14"/>
        <v>4</v>
      </c>
      <c r="J52" s="43">
        <f t="shared" si="14"/>
        <v>4</v>
      </c>
      <c r="K52" s="39">
        <f t="shared" si="14"/>
        <v>4</v>
      </c>
    </row>
    <row r="53" spans="1:11" ht="18" customHeight="1" x14ac:dyDescent="0.25">
      <c r="A53" s="264"/>
      <c r="B53" s="234"/>
      <c r="C53" s="46" t="s">
        <v>8</v>
      </c>
      <c r="D53" s="43"/>
      <c r="E53" s="43"/>
      <c r="F53" s="43"/>
      <c r="G53" s="43"/>
      <c r="H53" s="142"/>
      <c r="I53" s="142"/>
      <c r="J53" s="173"/>
      <c r="K53" s="144"/>
    </row>
    <row r="54" spans="1:11" ht="15.75" x14ac:dyDescent="0.25">
      <c r="A54" s="264"/>
      <c r="B54" s="234"/>
      <c r="C54" s="47" t="s">
        <v>3</v>
      </c>
      <c r="D54" s="43"/>
      <c r="E54" s="43"/>
      <c r="F54" s="43"/>
      <c r="G54" s="43"/>
      <c r="H54" s="142"/>
      <c r="I54" s="142"/>
      <c r="J54" s="173"/>
      <c r="K54" s="144"/>
    </row>
    <row r="55" spans="1:11" ht="15.75" x14ac:dyDescent="0.25">
      <c r="A55" s="264"/>
      <c r="B55" s="234"/>
      <c r="C55" s="47" t="s">
        <v>4</v>
      </c>
      <c r="D55" s="43">
        <f>обос!J36</f>
        <v>30</v>
      </c>
      <c r="E55" s="43">
        <f>обос!K36</f>
        <v>30</v>
      </c>
      <c r="F55" s="43">
        <f>обос!L36</f>
        <v>30</v>
      </c>
      <c r="G55" s="43">
        <f>обос!M36</f>
        <v>4</v>
      </c>
      <c r="H55" s="43">
        <f>обос!N36</f>
        <v>4</v>
      </c>
      <c r="I55" s="43">
        <f>обос!O36</f>
        <v>4</v>
      </c>
      <c r="J55" s="43">
        <f>обос!P36</f>
        <v>4</v>
      </c>
      <c r="K55" s="43">
        <f>обос!Q36</f>
        <v>4</v>
      </c>
    </row>
    <row r="56" spans="1:11" ht="31.5" x14ac:dyDescent="0.25">
      <c r="A56" s="264"/>
      <c r="B56" s="234"/>
      <c r="C56" s="48" t="s">
        <v>32</v>
      </c>
      <c r="D56" s="43"/>
      <c r="E56" s="43"/>
      <c r="F56" s="43"/>
      <c r="G56" s="43"/>
      <c r="H56" s="142"/>
      <c r="I56" s="142"/>
      <c r="J56" s="173"/>
      <c r="K56" s="144"/>
    </row>
    <row r="57" spans="1:11" ht="15.75" x14ac:dyDescent="0.25">
      <c r="A57" s="264"/>
      <c r="B57" s="234"/>
      <c r="C57" s="47" t="s">
        <v>5</v>
      </c>
      <c r="D57" s="43"/>
      <c r="E57" s="43"/>
      <c r="F57" s="43"/>
      <c r="G57" s="43"/>
      <c r="H57" s="142"/>
      <c r="I57" s="142"/>
      <c r="J57" s="173"/>
      <c r="K57" s="144"/>
    </row>
    <row r="58" spans="1:11" ht="15.75" x14ac:dyDescent="0.25">
      <c r="A58" s="265"/>
      <c r="B58" s="235"/>
      <c r="C58" s="47" t="s">
        <v>9</v>
      </c>
      <c r="D58" s="43"/>
      <c r="E58" s="43"/>
      <c r="F58" s="43"/>
      <c r="G58" s="43"/>
      <c r="H58" s="142"/>
      <c r="I58" s="142"/>
      <c r="J58" s="173"/>
      <c r="K58" s="144"/>
    </row>
    <row r="59" spans="1:11" ht="15.75" x14ac:dyDescent="0.25">
      <c r="A59" s="281" t="s">
        <v>11</v>
      </c>
      <c r="B59" s="256" t="s">
        <v>71</v>
      </c>
      <c r="C59" s="45" t="s">
        <v>6</v>
      </c>
      <c r="D59" s="43">
        <f>D62</f>
        <v>4574.3999999999996</v>
      </c>
      <c r="E59" s="43">
        <f>E62</f>
        <v>4027.8</v>
      </c>
      <c r="F59" s="43">
        <f>SUM(F60+F61+F62+F63+F64+F65)</f>
        <v>3673.8</v>
      </c>
      <c r="G59" s="43">
        <f t="shared" ref="G59:K59" si="15">SUM(G60+G61+G62+G63+G64+G65)</f>
        <v>3182</v>
      </c>
      <c r="H59" s="43">
        <f t="shared" si="15"/>
        <v>3182</v>
      </c>
      <c r="I59" s="43">
        <f t="shared" si="15"/>
        <v>3182</v>
      </c>
      <c r="J59" s="43">
        <f t="shared" si="15"/>
        <v>3202</v>
      </c>
      <c r="K59" s="39">
        <f t="shared" si="15"/>
        <v>3202</v>
      </c>
    </row>
    <row r="60" spans="1:11" ht="17.25" customHeight="1" x14ac:dyDescent="0.25">
      <c r="A60" s="282"/>
      <c r="B60" s="257"/>
      <c r="C60" s="46" t="s">
        <v>8</v>
      </c>
      <c r="D60" s="43"/>
      <c r="E60" s="39"/>
      <c r="F60" s="43"/>
      <c r="G60" s="43"/>
      <c r="H60" s="43"/>
      <c r="I60" s="43"/>
      <c r="J60" s="43"/>
      <c r="K60" s="39"/>
    </row>
    <row r="61" spans="1:11" ht="15.75" x14ac:dyDescent="0.25">
      <c r="A61" s="282"/>
      <c r="B61" s="257"/>
      <c r="C61" s="47" t="s">
        <v>3</v>
      </c>
      <c r="D61" s="43"/>
      <c r="E61" s="39"/>
      <c r="F61" s="43"/>
      <c r="G61" s="43"/>
      <c r="H61" s="43"/>
      <c r="I61" s="43"/>
      <c r="J61" s="43"/>
      <c r="K61" s="39"/>
    </row>
    <row r="62" spans="1:11" ht="15.75" x14ac:dyDescent="0.25">
      <c r="A62" s="282"/>
      <c r="B62" s="257"/>
      <c r="C62" s="47" t="s">
        <v>4</v>
      </c>
      <c r="D62" s="43">
        <f>D66+D73+D80+D87</f>
        <v>4574.3999999999996</v>
      </c>
      <c r="E62" s="43">
        <f t="shared" ref="E62:K62" si="16">E66+E73+E80+E87</f>
        <v>4027.8</v>
      </c>
      <c r="F62" s="43">
        <f t="shared" si="16"/>
        <v>3673.8</v>
      </c>
      <c r="G62" s="43">
        <f t="shared" si="16"/>
        <v>3182</v>
      </c>
      <c r="H62" s="43">
        <f t="shared" si="16"/>
        <v>3182</v>
      </c>
      <c r="I62" s="43">
        <f t="shared" si="16"/>
        <v>3182</v>
      </c>
      <c r="J62" s="43">
        <f t="shared" si="16"/>
        <v>3202</v>
      </c>
      <c r="K62" s="43">
        <f t="shared" si="16"/>
        <v>3202</v>
      </c>
    </row>
    <row r="63" spans="1:11" ht="31.5" x14ac:dyDescent="0.25">
      <c r="A63" s="282"/>
      <c r="B63" s="257"/>
      <c r="C63" s="48" t="s">
        <v>32</v>
      </c>
      <c r="D63" s="43"/>
      <c r="E63" s="39"/>
      <c r="F63" s="43"/>
      <c r="G63" s="39"/>
      <c r="H63" s="29"/>
      <c r="I63" s="142"/>
      <c r="J63" s="173"/>
      <c r="K63" s="144"/>
    </row>
    <row r="64" spans="1:11" ht="15.75" x14ac:dyDescent="0.25">
      <c r="A64" s="282"/>
      <c r="B64" s="257"/>
      <c r="C64" s="47" t="s">
        <v>5</v>
      </c>
      <c r="D64" s="43"/>
      <c r="E64" s="39"/>
      <c r="F64" s="43"/>
      <c r="G64" s="39"/>
      <c r="H64" s="29"/>
      <c r="I64" s="142"/>
      <c r="J64" s="173"/>
      <c r="K64" s="144"/>
    </row>
    <row r="65" spans="1:11" ht="15.75" x14ac:dyDescent="0.25">
      <c r="A65" s="283"/>
      <c r="B65" s="258"/>
      <c r="C65" s="47" t="s">
        <v>9</v>
      </c>
      <c r="D65" s="43"/>
      <c r="E65" s="39"/>
      <c r="F65" s="43"/>
      <c r="G65" s="39"/>
      <c r="H65" s="29"/>
      <c r="I65" s="142"/>
      <c r="J65" s="173"/>
      <c r="K65" s="144"/>
    </row>
    <row r="66" spans="1:11" ht="15.75" x14ac:dyDescent="0.25">
      <c r="A66" s="274" t="s">
        <v>49</v>
      </c>
      <c r="B66" s="243" t="s">
        <v>73</v>
      </c>
      <c r="C66" s="45" t="s">
        <v>6</v>
      </c>
      <c r="D66" s="43">
        <f>SUM(D69+D68)</f>
        <v>4548.3999999999996</v>
      </c>
      <c r="E66" s="43">
        <f t="shared" ref="E66:K66" si="17">SUM(E69+E68)</f>
        <v>4010.8</v>
      </c>
      <c r="F66" s="43">
        <f t="shared" si="17"/>
        <v>3656.8</v>
      </c>
      <c r="G66" s="43">
        <f t="shared" si="17"/>
        <v>3121</v>
      </c>
      <c r="H66" s="43">
        <f t="shared" si="17"/>
        <v>3121</v>
      </c>
      <c r="I66" s="43">
        <f t="shared" si="17"/>
        <v>3121</v>
      </c>
      <c r="J66" s="43">
        <f t="shared" si="17"/>
        <v>3141</v>
      </c>
      <c r="K66" s="39">
        <f t="shared" si="17"/>
        <v>3141</v>
      </c>
    </row>
    <row r="67" spans="1:11" ht="18.75" customHeight="1" x14ac:dyDescent="0.25">
      <c r="A67" s="275"/>
      <c r="B67" s="244"/>
      <c r="C67" s="46" t="s">
        <v>8</v>
      </c>
      <c r="D67" s="43"/>
      <c r="E67" s="39"/>
      <c r="F67" s="39"/>
      <c r="G67" s="39"/>
      <c r="H67" s="29"/>
      <c r="I67" s="142"/>
      <c r="J67" s="173"/>
      <c r="K67" s="144"/>
    </row>
    <row r="68" spans="1:11" ht="15.75" x14ac:dyDescent="0.25">
      <c r="A68" s="275"/>
      <c r="B68" s="244"/>
      <c r="C68" s="47" t="s">
        <v>3</v>
      </c>
      <c r="D68" s="43"/>
      <c r="E68" s="39"/>
      <c r="F68" s="39"/>
      <c r="G68" s="39"/>
      <c r="H68" s="29"/>
      <c r="I68" s="142"/>
      <c r="J68" s="173"/>
      <c r="K68" s="144"/>
    </row>
    <row r="69" spans="1:11" ht="15.75" x14ac:dyDescent="0.25">
      <c r="A69" s="275"/>
      <c r="B69" s="244"/>
      <c r="C69" s="47" t="s">
        <v>4</v>
      </c>
      <c r="D69" s="43">
        <f>обос!J45</f>
        <v>4548.3999999999996</v>
      </c>
      <c r="E69" s="43">
        <f>обос!K45</f>
        <v>4010.8</v>
      </c>
      <c r="F69" s="43">
        <f>обос!L45</f>
        <v>3656.8</v>
      </c>
      <c r="G69" s="43">
        <f>обос!M45</f>
        <v>3121</v>
      </c>
      <c r="H69" s="43">
        <f>обос!N45</f>
        <v>3121</v>
      </c>
      <c r="I69" s="43">
        <f>обос!O45</f>
        <v>3121</v>
      </c>
      <c r="J69" s="43">
        <f>обос!P45</f>
        <v>3141</v>
      </c>
      <c r="K69" s="43">
        <f>обос!Q45</f>
        <v>3141</v>
      </c>
    </row>
    <row r="70" spans="1:11" ht="31.5" x14ac:dyDescent="0.25">
      <c r="A70" s="275"/>
      <c r="B70" s="244"/>
      <c r="C70" s="48" t="s">
        <v>32</v>
      </c>
      <c r="D70" s="43"/>
      <c r="E70" s="39"/>
      <c r="F70" s="39"/>
      <c r="G70" s="39"/>
      <c r="H70" s="29"/>
      <c r="I70" s="142"/>
      <c r="J70" s="173"/>
      <c r="K70" s="144"/>
    </row>
    <row r="71" spans="1:11" ht="15.75" x14ac:dyDescent="0.25">
      <c r="A71" s="275"/>
      <c r="B71" s="244"/>
      <c r="C71" s="47" t="s">
        <v>5</v>
      </c>
      <c r="D71" s="43"/>
      <c r="E71" s="39"/>
      <c r="F71" s="39"/>
      <c r="G71" s="39"/>
      <c r="H71" s="29"/>
      <c r="I71" s="142"/>
      <c r="J71" s="173"/>
      <c r="K71" s="144"/>
    </row>
    <row r="72" spans="1:11" ht="15.75" x14ac:dyDescent="0.25">
      <c r="A72" s="276"/>
      <c r="B72" s="262"/>
      <c r="C72" s="47" t="s">
        <v>9</v>
      </c>
      <c r="D72" s="43"/>
      <c r="E72" s="39"/>
      <c r="F72" s="39"/>
      <c r="G72" s="39"/>
      <c r="H72" s="29"/>
      <c r="I72" s="142"/>
      <c r="J72" s="173"/>
      <c r="K72" s="144"/>
    </row>
    <row r="73" spans="1:11" ht="15.75" x14ac:dyDescent="0.25">
      <c r="A73" s="263" t="s">
        <v>75</v>
      </c>
      <c r="B73" s="233" t="s">
        <v>119</v>
      </c>
      <c r="C73" s="45" t="s">
        <v>6</v>
      </c>
      <c r="D73" s="43">
        <f t="shared" ref="D73:E73" si="18">D74+D75+D76+D77+D78+D79</f>
        <v>5</v>
      </c>
      <c r="E73" s="43">
        <f t="shared" si="18"/>
        <v>1</v>
      </c>
      <c r="F73" s="43">
        <f>F74+F75+F76+F77+F78+F79</f>
        <v>1</v>
      </c>
      <c r="G73" s="43">
        <f t="shared" ref="G73:K73" si="19">G74+G75+G76+G77+G78+G79</f>
        <v>10</v>
      </c>
      <c r="H73" s="43">
        <f t="shared" si="19"/>
        <v>10</v>
      </c>
      <c r="I73" s="43">
        <f t="shared" si="19"/>
        <v>10</v>
      </c>
      <c r="J73" s="43">
        <f t="shared" si="19"/>
        <v>10</v>
      </c>
      <c r="K73" s="39">
        <f t="shared" si="19"/>
        <v>10</v>
      </c>
    </row>
    <row r="74" spans="1:11" ht="18" customHeight="1" x14ac:dyDescent="0.25">
      <c r="A74" s="264"/>
      <c r="B74" s="234"/>
      <c r="C74" s="46" t="s">
        <v>8</v>
      </c>
      <c r="D74" s="43"/>
      <c r="E74" s="43"/>
      <c r="F74" s="43"/>
      <c r="G74" s="43"/>
      <c r="H74" s="142"/>
      <c r="I74" s="142"/>
      <c r="J74" s="173"/>
      <c r="K74" s="144"/>
    </row>
    <row r="75" spans="1:11" ht="15.75" x14ac:dyDescent="0.25">
      <c r="A75" s="264"/>
      <c r="B75" s="234"/>
      <c r="C75" s="47" t="s">
        <v>3</v>
      </c>
      <c r="D75" s="43"/>
      <c r="E75" s="43"/>
      <c r="F75" s="43"/>
      <c r="G75" s="43"/>
      <c r="H75" s="142"/>
      <c r="I75" s="142"/>
      <c r="J75" s="173"/>
      <c r="K75" s="144"/>
    </row>
    <row r="76" spans="1:11" ht="15.75" x14ac:dyDescent="0.25">
      <c r="A76" s="264"/>
      <c r="B76" s="234"/>
      <c r="C76" s="47" t="s">
        <v>4</v>
      </c>
      <c r="D76" s="43">
        <f>обос!J51</f>
        <v>5</v>
      </c>
      <c r="E76" s="43">
        <f>обос!K51</f>
        <v>1</v>
      </c>
      <c r="F76" s="43">
        <f>обос!L51</f>
        <v>1</v>
      </c>
      <c r="G76" s="43">
        <f>обос!M51</f>
        <v>10</v>
      </c>
      <c r="H76" s="43">
        <f>обос!N51</f>
        <v>10</v>
      </c>
      <c r="I76" s="43">
        <f>обос!O51</f>
        <v>10</v>
      </c>
      <c r="J76" s="43">
        <f>обос!P51</f>
        <v>10</v>
      </c>
      <c r="K76" s="43">
        <f>обос!Q51</f>
        <v>10</v>
      </c>
    </row>
    <row r="77" spans="1:11" ht="31.5" x14ac:dyDescent="0.25">
      <c r="A77" s="264"/>
      <c r="B77" s="234"/>
      <c r="C77" s="48" t="s">
        <v>32</v>
      </c>
      <c r="D77" s="43"/>
      <c r="E77" s="43"/>
      <c r="F77" s="43"/>
      <c r="G77" s="43"/>
      <c r="H77" s="142"/>
      <c r="I77" s="142"/>
      <c r="J77" s="173"/>
      <c r="K77" s="144"/>
    </row>
    <row r="78" spans="1:11" ht="15.75" x14ac:dyDescent="0.25">
      <c r="A78" s="264"/>
      <c r="B78" s="234"/>
      <c r="C78" s="47" t="s">
        <v>5</v>
      </c>
      <c r="D78" s="43"/>
      <c r="E78" s="43"/>
      <c r="F78" s="43"/>
      <c r="G78" s="43"/>
      <c r="H78" s="142"/>
      <c r="I78" s="142"/>
      <c r="J78" s="173"/>
      <c r="K78" s="144"/>
    </row>
    <row r="79" spans="1:11" ht="15.75" x14ac:dyDescent="0.25">
      <c r="A79" s="265"/>
      <c r="B79" s="235"/>
      <c r="C79" s="47" t="s">
        <v>9</v>
      </c>
      <c r="D79" s="43"/>
      <c r="E79" s="43"/>
      <c r="F79" s="43"/>
      <c r="G79" s="43"/>
      <c r="H79" s="142"/>
      <c r="I79" s="142"/>
      <c r="J79" s="173"/>
      <c r="K79" s="144"/>
    </row>
    <row r="80" spans="1:11" ht="15.75" x14ac:dyDescent="0.25">
      <c r="A80" s="263" t="s">
        <v>76</v>
      </c>
      <c r="B80" s="233" t="s">
        <v>77</v>
      </c>
      <c r="C80" s="45" t="s">
        <v>6</v>
      </c>
      <c r="D80" s="43">
        <f t="shared" ref="D80:E80" si="20">D81+D82+D83+D84+D85+D86</f>
        <v>20</v>
      </c>
      <c r="E80" s="43">
        <f t="shared" si="20"/>
        <v>15</v>
      </c>
      <c r="F80" s="43">
        <f>F81+F82+F83+F84+F85+F86</f>
        <v>15</v>
      </c>
      <c r="G80" s="43">
        <f t="shared" ref="G80:K80" si="21">G81+G82+G83+G84+G85+G86</f>
        <v>50</v>
      </c>
      <c r="H80" s="43">
        <f t="shared" si="21"/>
        <v>50</v>
      </c>
      <c r="I80" s="43">
        <f t="shared" si="21"/>
        <v>50</v>
      </c>
      <c r="J80" s="43">
        <f t="shared" si="21"/>
        <v>50</v>
      </c>
      <c r="K80" s="39">
        <f t="shared" si="21"/>
        <v>50</v>
      </c>
    </row>
    <row r="81" spans="1:11" ht="18.75" customHeight="1" x14ac:dyDescent="0.25">
      <c r="A81" s="264"/>
      <c r="B81" s="234"/>
      <c r="C81" s="46" t="s">
        <v>8</v>
      </c>
      <c r="D81" s="43"/>
      <c r="E81" s="43"/>
      <c r="F81" s="43"/>
      <c r="G81" s="43"/>
      <c r="H81" s="142"/>
      <c r="I81" s="142"/>
      <c r="J81" s="173"/>
      <c r="K81" s="144"/>
    </row>
    <row r="82" spans="1:11" ht="15.75" x14ac:dyDescent="0.25">
      <c r="A82" s="264"/>
      <c r="B82" s="234"/>
      <c r="C82" s="47" t="s">
        <v>3</v>
      </c>
      <c r="D82" s="43"/>
      <c r="E82" s="43"/>
      <c r="F82" s="43"/>
      <c r="G82" s="43"/>
      <c r="H82" s="142"/>
      <c r="I82" s="142"/>
      <c r="J82" s="173"/>
      <c r="K82" s="144"/>
    </row>
    <row r="83" spans="1:11" ht="15.75" x14ac:dyDescent="0.25">
      <c r="A83" s="264"/>
      <c r="B83" s="234"/>
      <c r="C83" s="47" t="s">
        <v>4</v>
      </c>
      <c r="D83" s="43">
        <f>обос!J54</f>
        <v>20</v>
      </c>
      <c r="E83" s="43">
        <f>обос!K54</f>
        <v>15</v>
      </c>
      <c r="F83" s="43">
        <f>обос!L54</f>
        <v>15</v>
      </c>
      <c r="G83" s="43">
        <f>обос!M54</f>
        <v>50</v>
      </c>
      <c r="H83" s="43">
        <f>обос!N54</f>
        <v>50</v>
      </c>
      <c r="I83" s="43">
        <f>обос!O54</f>
        <v>50</v>
      </c>
      <c r="J83" s="43">
        <f>обос!P54</f>
        <v>50</v>
      </c>
      <c r="K83" s="43">
        <f>обос!Q54</f>
        <v>50</v>
      </c>
    </row>
    <row r="84" spans="1:11" ht="31.5" x14ac:dyDescent="0.25">
      <c r="A84" s="264"/>
      <c r="B84" s="234"/>
      <c r="C84" s="48" t="s">
        <v>32</v>
      </c>
      <c r="D84" s="43"/>
      <c r="E84" s="43"/>
      <c r="F84" s="43"/>
      <c r="G84" s="43"/>
      <c r="H84" s="142"/>
      <c r="I84" s="142"/>
      <c r="J84" s="173"/>
      <c r="K84" s="144"/>
    </row>
    <row r="85" spans="1:11" ht="15.75" x14ac:dyDescent="0.25">
      <c r="A85" s="264"/>
      <c r="B85" s="234"/>
      <c r="C85" s="47" t="s">
        <v>5</v>
      </c>
      <c r="D85" s="43"/>
      <c r="E85" s="43"/>
      <c r="F85" s="43"/>
      <c r="G85" s="43"/>
      <c r="H85" s="142"/>
      <c r="I85" s="142"/>
      <c r="J85" s="173"/>
      <c r="K85" s="144"/>
    </row>
    <row r="86" spans="1:11" ht="15.75" x14ac:dyDescent="0.25">
      <c r="A86" s="265"/>
      <c r="B86" s="235"/>
      <c r="C86" s="47" t="s">
        <v>9</v>
      </c>
      <c r="D86" s="43"/>
      <c r="E86" s="43"/>
      <c r="F86" s="43"/>
      <c r="G86" s="43"/>
      <c r="H86" s="142"/>
      <c r="I86" s="142"/>
      <c r="J86" s="173"/>
      <c r="K86" s="144"/>
    </row>
    <row r="87" spans="1:11" ht="15.75" x14ac:dyDescent="0.25">
      <c r="A87" s="268" t="s">
        <v>280</v>
      </c>
      <c r="B87" s="243" t="s">
        <v>231</v>
      </c>
      <c r="C87" s="45" t="s">
        <v>6</v>
      </c>
      <c r="D87" s="39">
        <f t="shared" ref="D87:E87" si="22">D88+D89+D90+D91+D92+D93</f>
        <v>1</v>
      </c>
      <c r="E87" s="39">
        <f t="shared" si="22"/>
        <v>1</v>
      </c>
      <c r="F87" s="39">
        <f>F88+F89+F90+F91+F92+F93</f>
        <v>1</v>
      </c>
      <c r="G87" s="39">
        <f t="shared" ref="G87:K87" si="23">G88+G89+G90+G91+G92+G93</f>
        <v>1</v>
      </c>
      <c r="H87" s="39">
        <f t="shared" si="23"/>
        <v>1</v>
      </c>
      <c r="I87" s="43">
        <f t="shared" si="23"/>
        <v>1</v>
      </c>
      <c r="J87" s="43">
        <f t="shared" si="23"/>
        <v>1</v>
      </c>
      <c r="K87" s="39">
        <f t="shared" si="23"/>
        <v>1</v>
      </c>
    </row>
    <row r="88" spans="1:11" ht="21" customHeight="1" x14ac:dyDescent="0.25">
      <c r="A88" s="269"/>
      <c r="B88" s="244"/>
      <c r="C88" s="46" t="s">
        <v>8</v>
      </c>
      <c r="D88" s="43"/>
      <c r="E88" s="39"/>
      <c r="F88" s="39"/>
      <c r="G88" s="39"/>
      <c r="H88" s="29"/>
      <c r="I88" s="142"/>
      <c r="J88" s="173"/>
      <c r="K88" s="144"/>
    </row>
    <row r="89" spans="1:11" ht="15.75" x14ac:dyDescent="0.25">
      <c r="A89" s="269"/>
      <c r="B89" s="244"/>
      <c r="C89" s="47" t="s">
        <v>3</v>
      </c>
      <c r="D89" s="43"/>
      <c r="E89" s="39"/>
      <c r="F89" s="39"/>
      <c r="G89" s="39"/>
      <c r="H89" s="29"/>
      <c r="I89" s="142"/>
      <c r="J89" s="173"/>
      <c r="K89" s="144"/>
    </row>
    <row r="90" spans="1:11" ht="15.75" x14ac:dyDescent="0.25">
      <c r="A90" s="269"/>
      <c r="B90" s="244"/>
      <c r="C90" s="47" t="s">
        <v>4</v>
      </c>
      <c r="D90" s="43">
        <f>обос!J57</f>
        <v>1</v>
      </c>
      <c r="E90" s="43">
        <f>обос!K57</f>
        <v>1</v>
      </c>
      <c r="F90" s="43">
        <f>обос!L57</f>
        <v>1</v>
      </c>
      <c r="G90" s="43">
        <f>обос!M57</f>
        <v>1</v>
      </c>
      <c r="H90" s="43">
        <f>обос!N57</f>
        <v>1</v>
      </c>
      <c r="I90" s="43">
        <f>обос!O57</f>
        <v>1</v>
      </c>
      <c r="J90" s="43">
        <f>обос!P57</f>
        <v>1</v>
      </c>
      <c r="K90" s="43">
        <f>обос!Q57</f>
        <v>1</v>
      </c>
    </row>
    <row r="91" spans="1:11" ht="31.5" x14ac:dyDescent="0.25">
      <c r="A91" s="269"/>
      <c r="B91" s="244"/>
      <c r="C91" s="48" t="s">
        <v>32</v>
      </c>
      <c r="D91" s="43"/>
      <c r="E91" s="39"/>
      <c r="F91" s="39"/>
      <c r="G91" s="39"/>
      <c r="H91" s="29"/>
      <c r="I91" s="142"/>
      <c r="J91" s="173"/>
      <c r="K91" s="144"/>
    </row>
    <row r="92" spans="1:11" ht="15.75" x14ac:dyDescent="0.25">
      <c r="A92" s="269"/>
      <c r="B92" s="244"/>
      <c r="C92" s="47" t="s">
        <v>5</v>
      </c>
      <c r="D92" s="43"/>
      <c r="E92" s="39"/>
      <c r="F92" s="39"/>
      <c r="G92" s="39"/>
      <c r="H92" s="29"/>
      <c r="I92" s="142"/>
      <c r="J92" s="173"/>
      <c r="K92" s="144"/>
    </row>
    <row r="93" spans="1:11" ht="15.75" x14ac:dyDescent="0.25">
      <c r="A93" s="270"/>
      <c r="B93" s="262"/>
      <c r="C93" s="47" t="s">
        <v>9</v>
      </c>
      <c r="D93" s="43"/>
      <c r="E93" s="39"/>
      <c r="F93" s="39"/>
      <c r="G93" s="39"/>
      <c r="H93" s="29"/>
      <c r="I93" s="142"/>
      <c r="J93" s="173"/>
      <c r="K93" s="144"/>
    </row>
    <row r="94" spans="1:11" ht="15.75" x14ac:dyDescent="0.25">
      <c r="A94" s="277" t="s">
        <v>39</v>
      </c>
      <c r="B94" s="278" t="s">
        <v>89</v>
      </c>
      <c r="C94" s="45" t="s">
        <v>6</v>
      </c>
      <c r="D94" s="39">
        <f>SUM(D101+D108)</f>
        <v>4456.6000000000004</v>
      </c>
      <c r="E94" s="39">
        <f t="shared" ref="E94:F94" si="24">SUM(E101+E108)</f>
        <v>4559.8999999999996</v>
      </c>
      <c r="F94" s="39">
        <f t="shared" si="24"/>
        <v>4713.8</v>
      </c>
      <c r="G94" s="39">
        <f>G95+G96+G97+G98+G99+G100</f>
        <v>4555</v>
      </c>
      <c r="H94" s="39">
        <f t="shared" ref="H94:K94" si="25">H95+H96+H97+H98+H99+H100</f>
        <v>4556</v>
      </c>
      <c r="I94" s="43">
        <f t="shared" si="25"/>
        <v>4598</v>
      </c>
      <c r="J94" s="43">
        <f t="shared" si="25"/>
        <v>4598</v>
      </c>
      <c r="K94" s="39">
        <f t="shared" si="25"/>
        <v>4606</v>
      </c>
    </row>
    <row r="95" spans="1:11" ht="15.75" customHeight="1" x14ac:dyDescent="0.25">
      <c r="A95" s="277"/>
      <c r="B95" s="279"/>
      <c r="C95" s="46" t="s">
        <v>8</v>
      </c>
      <c r="D95" s="39">
        <f>SUM(D102+D109)</f>
        <v>0</v>
      </c>
      <c r="E95" s="39">
        <f t="shared" ref="E95:K95" si="26">SUM(E102+E109)</f>
        <v>0</v>
      </c>
      <c r="F95" s="39">
        <f t="shared" si="26"/>
        <v>0</v>
      </c>
      <c r="G95" s="39">
        <f t="shared" si="26"/>
        <v>0</v>
      </c>
      <c r="H95" s="39">
        <f t="shared" si="26"/>
        <v>0</v>
      </c>
      <c r="I95" s="43">
        <f t="shared" si="26"/>
        <v>0</v>
      </c>
      <c r="J95" s="43">
        <f t="shared" si="26"/>
        <v>0</v>
      </c>
      <c r="K95" s="39">
        <f t="shared" si="26"/>
        <v>0</v>
      </c>
    </row>
    <row r="96" spans="1:11" ht="15.75" x14ac:dyDescent="0.25">
      <c r="A96" s="277"/>
      <c r="B96" s="279"/>
      <c r="C96" s="47" t="s">
        <v>3</v>
      </c>
      <c r="D96" s="39">
        <f>SUM(D103+D110)</f>
        <v>0</v>
      </c>
      <c r="E96" s="39">
        <f t="shared" ref="E96:K96" si="27">SUM(E103+E110)</f>
        <v>0</v>
      </c>
      <c r="F96" s="39">
        <f t="shared" si="27"/>
        <v>0</v>
      </c>
      <c r="G96" s="39">
        <f t="shared" si="27"/>
        <v>0</v>
      </c>
      <c r="H96" s="39">
        <f t="shared" si="27"/>
        <v>0</v>
      </c>
      <c r="I96" s="43">
        <f t="shared" si="27"/>
        <v>0</v>
      </c>
      <c r="J96" s="43">
        <f t="shared" si="27"/>
        <v>0</v>
      </c>
      <c r="K96" s="39">
        <f t="shared" si="27"/>
        <v>0</v>
      </c>
    </row>
    <row r="97" spans="1:11" ht="15.75" x14ac:dyDescent="0.25">
      <c r="A97" s="277"/>
      <c r="B97" s="279"/>
      <c r="C97" s="47" t="s">
        <v>4</v>
      </c>
      <c r="D97" s="39">
        <f>D101+D108</f>
        <v>4456.6000000000004</v>
      </c>
      <c r="E97" s="39">
        <f t="shared" ref="E97:K97" si="28">E101+E108</f>
        <v>4559.8999999999996</v>
      </c>
      <c r="F97" s="39">
        <f t="shared" si="28"/>
        <v>4713.8</v>
      </c>
      <c r="G97" s="39">
        <f t="shared" si="28"/>
        <v>4555</v>
      </c>
      <c r="H97" s="39">
        <f t="shared" si="28"/>
        <v>4556</v>
      </c>
      <c r="I97" s="39">
        <f t="shared" si="28"/>
        <v>4598</v>
      </c>
      <c r="J97" s="39">
        <f t="shared" si="28"/>
        <v>4598</v>
      </c>
      <c r="K97" s="39">
        <f t="shared" si="28"/>
        <v>4606</v>
      </c>
    </row>
    <row r="98" spans="1:11" ht="31.5" x14ac:dyDescent="0.25">
      <c r="A98" s="277"/>
      <c r="B98" s="279"/>
      <c r="C98" s="48" t="s">
        <v>32</v>
      </c>
      <c r="D98" s="39"/>
      <c r="E98" s="39"/>
      <c r="F98" s="39"/>
      <c r="G98" s="39"/>
      <c r="H98" s="29"/>
      <c r="I98" s="142"/>
      <c r="J98" s="173"/>
      <c r="K98" s="144"/>
    </row>
    <row r="99" spans="1:11" ht="15.75" x14ac:dyDescent="0.25">
      <c r="A99" s="277"/>
      <c r="B99" s="279"/>
      <c r="C99" s="47" t="s">
        <v>5</v>
      </c>
      <c r="D99" s="39"/>
      <c r="E99" s="39"/>
      <c r="F99" s="39"/>
      <c r="G99" s="39"/>
      <c r="H99" s="29"/>
      <c r="I99" s="142"/>
      <c r="J99" s="173"/>
      <c r="K99" s="144"/>
    </row>
    <row r="100" spans="1:11" ht="15.75" x14ac:dyDescent="0.25">
      <c r="A100" s="277"/>
      <c r="B100" s="280"/>
      <c r="C100" s="47" t="s">
        <v>9</v>
      </c>
      <c r="D100" s="39"/>
      <c r="E100" s="39"/>
      <c r="F100" s="39"/>
      <c r="G100" s="39"/>
      <c r="H100" s="29"/>
      <c r="I100" s="142"/>
      <c r="J100" s="173"/>
      <c r="K100" s="144"/>
    </row>
    <row r="101" spans="1:11" ht="15.75" x14ac:dyDescent="0.25">
      <c r="A101" s="274" t="s">
        <v>50</v>
      </c>
      <c r="B101" s="271" t="s">
        <v>90</v>
      </c>
      <c r="C101" s="45" t="s">
        <v>6</v>
      </c>
      <c r="D101" s="39">
        <f>SUM(D104+D103)</f>
        <v>4123.8</v>
      </c>
      <c r="E101" s="39">
        <f t="shared" ref="E101:F101" si="29">SUM(E104)</f>
        <v>4225.7999999999993</v>
      </c>
      <c r="F101" s="39">
        <f t="shared" si="29"/>
        <v>4370.8</v>
      </c>
      <c r="G101" s="39">
        <f t="shared" ref="G101:H101" si="30">G102+G103+G104+G105+G106+G107</f>
        <v>4195</v>
      </c>
      <c r="H101" s="39">
        <f t="shared" si="30"/>
        <v>4195</v>
      </c>
      <c r="I101" s="43">
        <f>I102+I103+I104+I105+I106+I107</f>
        <v>4225</v>
      </c>
      <c r="J101" s="43">
        <f t="shared" ref="J101:K101" si="31">J102+J103+J104+J105+J106+J107</f>
        <v>4225</v>
      </c>
      <c r="K101" s="39">
        <f t="shared" si="31"/>
        <v>4225</v>
      </c>
    </row>
    <row r="102" spans="1:11" ht="19.5" customHeight="1" x14ac:dyDescent="0.25">
      <c r="A102" s="275"/>
      <c r="B102" s="272"/>
      <c r="C102" s="46" t="s">
        <v>8</v>
      </c>
      <c r="D102" s="39"/>
      <c r="E102" s="39"/>
      <c r="F102" s="39"/>
      <c r="G102" s="39"/>
      <c r="H102" s="29"/>
      <c r="I102" s="142"/>
      <c r="J102" s="173"/>
      <c r="K102" s="144"/>
    </row>
    <row r="103" spans="1:11" ht="15.75" x14ac:dyDescent="0.25">
      <c r="A103" s="275"/>
      <c r="B103" s="272"/>
      <c r="C103" s="47" t="s">
        <v>3</v>
      </c>
      <c r="D103" s="39">
        <v>0</v>
      </c>
      <c r="E103" s="39"/>
      <c r="F103" s="39"/>
      <c r="G103" s="39"/>
      <c r="H103" s="29"/>
      <c r="I103" s="142"/>
      <c r="J103" s="173"/>
      <c r="K103" s="144"/>
    </row>
    <row r="104" spans="1:11" ht="15.75" x14ac:dyDescent="0.25">
      <c r="A104" s="275"/>
      <c r="B104" s="272"/>
      <c r="C104" s="47" t="s">
        <v>4</v>
      </c>
      <c r="D104" s="39">
        <f>обос!J63</f>
        <v>4123.8</v>
      </c>
      <c r="E104" s="39">
        <f>обос!K63</f>
        <v>4225.7999999999993</v>
      </c>
      <c r="F104" s="39">
        <f>обос!L63</f>
        <v>4370.8</v>
      </c>
      <c r="G104" s="39">
        <f>обос!M63</f>
        <v>4195</v>
      </c>
      <c r="H104" s="39">
        <f>обос!N63</f>
        <v>4195</v>
      </c>
      <c r="I104" s="39">
        <f>обос!O63</f>
        <v>4225</v>
      </c>
      <c r="J104" s="39">
        <f>обос!P63</f>
        <v>4225</v>
      </c>
      <c r="K104" s="39">
        <f>обос!Q63</f>
        <v>4225</v>
      </c>
    </row>
    <row r="105" spans="1:11" ht="31.5" x14ac:dyDescent="0.25">
      <c r="A105" s="275"/>
      <c r="B105" s="272"/>
      <c r="C105" s="48" t="s">
        <v>32</v>
      </c>
      <c r="D105" s="39"/>
      <c r="E105" s="39"/>
      <c r="F105" s="39"/>
      <c r="G105" s="39"/>
      <c r="H105" s="29"/>
      <c r="I105" s="142"/>
      <c r="J105" s="173"/>
      <c r="K105" s="144"/>
    </row>
    <row r="106" spans="1:11" ht="15.75" x14ac:dyDescent="0.25">
      <c r="A106" s="275"/>
      <c r="B106" s="272"/>
      <c r="C106" s="47" t="s">
        <v>5</v>
      </c>
      <c r="D106" s="39"/>
      <c r="E106" s="39"/>
      <c r="F106" s="39"/>
      <c r="G106" s="39"/>
      <c r="H106" s="29"/>
      <c r="I106" s="142"/>
      <c r="J106" s="173"/>
      <c r="K106" s="144"/>
    </row>
    <row r="107" spans="1:11" ht="15.75" x14ac:dyDescent="0.25">
      <c r="A107" s="276"/>
      <c r="B107" s="273"/>
      <c r="C107" s="47" t="s">
        <v>9</v>
      </c>
      <c r="D107" s="39"/>
      <c r="E107" s="39"/>
      <c r="F107" s="39"/>
      <c r="G107" s="39"/>
      <c r="H107" s="29"/>
      <c r="I107" s="142"/>
      <c r="J107" s="173"/>
      <c r="K107" s="144"/>
    </row>
    <row r="108" spans="1:11" ht="15.75" x14ac:dyDescent="0.25">
      <c r="A108" s="274" t="s">
        <v>51</v>
      </c>
      <c r="B108" s="271" t="s">
        <v>91</v>
      </c>
      <c r="C108" s="45" t="s">
        <v>6</v>
      </c>
      <c r="D108" s="39">
        <f>SUM(D111+D109+D110)</f>
        <v>332.8</v>
      </c>
      <c r="E108" s="39">
        <f t="shared" ref="E108:K108" si="32">SUM(E111+E109+E110)</f>
        <v>334.09999999999997</v>
      </c>
      <c r="F108" s="39">
        <f t="shared" si="32"/>
        <v>343</v>
      </c>
      <c r="G108" s="39">
        <f t="shared" si="32"/>
        <v>360</v>
      </c>
      <c r="H108" s="39">
        <f t="shared" si="32"/>
        <v>361</v>
      </c>
      <c r="I108" s="43">
        <f t="shared" si="32"/>
        <v>373</v>
      </c>
      <c r="J108" s="43">
        <f t="shared" si="32"/>
        <v>373</v>
      </c>
      <c r="K108" s="39">
        <f t="shared" si="32"/>
        <v>381</v>
      </c>
    </row>
    <row r="109" spans="1:11" ht="18" customHeight="1" x14ac:dyDescent="0.25">
      <c r="A109" s="275"/>
      <c r="B109" s="272"/>
      <c r="C109" s="46" t="s">
        <v>8</v>
      </c>
      <c r="D109" s="39"/>
      <c r="E109" s="39"/>
      <c r="F109" s="39"/>
      <c r="G109" s="39"/>
      <c r="H109" s="29"/>
      <c r="I109" s="142"/>
      <c r="J109" s="142"/>
      <c r="K109" s="29"/>
    </row>
    <row r="110" spans="1:11" ht="15.75" x14ac:dyDescent="0.25">
      <c r="A110" s="275"/>
      <c r="B110" s="272"/>
      <c r="C110" s="47" t="s">
        <v>3</v>
      </c>
      <c r="D110" s="87"/>
      <c r="E110" s="39"/>
      <c r="F110" s="39"/>
      <c r="G110" s="39"/>
      <c r="H110" s="29"/>
      <c r="I110" s="142"/>
      <c r="J110" s="173"/>
      <c r="K110" s="144"/>
    </row>
    <row r="111" spans="1:11" ht="15.75" x14ac:dyDescent="0.25">
      <c r="A111" s="275"/>
      <c r="B111" s="272"/>
      <c r="C111" s="47" t="s">
        <v>4</v>
      </c>
      <c r="D111" s="39">
        <f>обос!J71</f>
        <v>332.8</v>
      </c>
      <c r="E111" s="39">
        <f>обос!K71</f>
        <v>334.09999999999997</v>
      </c>
      <c r="F111" s="39">
        <f>обос!L71</f>
        <v>343</v>
      </c>
      <c r="G111" s="39">
        <f>обос!M71</f>
        <v>360</v>
      </c>
      <c r="H111" s="39">
        <f>обос!N71</f>
        <v>361</v>
      </c>
      <c r="I111" s="39">
        <f>обос!O71</f>
        <v>373</v>
      </c>
      <c r="J111" s="39">
        <f>обос!P71</f>
        <v>373</v>
      </c>
      <c r="K111" s="39">
        <f>обос!Q71</f>
        <v>381</v>
      </c>
    </row>
    <row r="112" spans="1:11" ht="31.5" x14ac:dyDescent="0.25">
      <c r="A112" s="275"/>
      <c r="B112" s="272"/>
      <c r="C112" s="48" t="s">
        <v>32</v>
      </c>
      <c r="D112" s="39"/>
      <c r="E112" s="39"/>
      <c r="F112" s="39"/>
      <c r="G112" s="39"/>
      <c r="H112" s="29"/>
      <c r="I112" s="142"/>
      <c r="J112" s="173"/>
      <c r="K112" s="144"/>
    </row>
    <row r="113" spans="1:11" ht="15.75" x14ac:dyDescent="0.25">
      <c r="A113" s="275"/>
      <c r="B113" s="272"/>
      <c r="C113" s="47" t="s">
        <v>5</v>
      </c>
      <c r="D113" s="39"/>
      <c r="E113" s="39"/>
      <c r="F113" s="39"/>
      <c r="G113" s="39"/>
      <c r="H113" s="29"/>
      <c r="I113" s="142"/>
      <c r="J113" s="173"/>
      <c r="K113" s="144"/>
    </row>
    <row r="114" spans="1:11" ht="15.75" x14ac:dyDescent="0.25">
      <c r="A114" s="276"/>
      <c r="B114" s="273"/>
      <c r="C114" s="47" t="s">
        <v>9</v>
      </c>
      <c r="D114" s="39"/>
      <c r="E114" s="39"/>
      <c r="F114" s="39"/>
      <c r="G114" s="39"/>
      <c r="H114" s="29"/>
      <c r="I114" s="142"/>
      <c r="J114" s="173"/>
      <c r="K114" s="144"/>
    </row>
    <row r="115" spans="1:11" ht="15.75" x14ac:dyDescent="0.25">
      <c r="A115" s="284" t="s">
        <v>33</v>
      </c>
      <c r="B115" s="278" t="s">
        <v>92</v>
      </c>
      <c r="C115" s="45" t="s">
        <v>6</v>
      </c>
      <c r="D115" s="39">
        <f>D118</f>
        <v>2634.6</v>
      </c>
      <c r="E115" s="39">
        <f t="shared" ref="E115:K115" si="33">E118</f>
        <v>2013.3</v>
      </c>
      <c r="F115" s="39">
        <f t="shared" si="33"/>
        <v>2020.3</v>
      </c>
      <c r="G115" s="39">
        <f t="shared" si="33"/>
        <v>3315</v>
      </c>
      <c r="H115" s="39">
        <f t="shared" si="33"/>
        <v>3320</v>
      </c>
      <c r="I115" s="39">
        <f t="shared" si="33"/>
        <v>3320</v>
      </c>
      <c r="J115" s="39">
        <f t="shared" si="33"/>
        <v>3330</v>
      </c>
      <c r="K115" s="39">
        <f t="shared" si="33"/>
        <v>3330</v>
      </c>
    </row>
    <row r="116" spans="1:11" ht="15.75" customHeight="1" x14ac:dyDescent="0.25">
      <c r="A116" s="285"/>
      <c r="B116" s="279"/>
      <c r="C116" s="46" t="s">
        <v>8</v>
      </c>
      <c r="D116" s="39"/>
      <c r="E116" s="39"/>
      <c r="F116" s="39">
        <f>SUM(F123+F130)</f>
        <v>0</v>
      </c>
      <c r="G116" s="39"/>
      <c r="H116" s="29"/>
      <c r="I116" s="142"/>
      <c r="J116" s="173"/>
      <c r="K116" s="144"/>
    </row>
    <row r="117" spans="1:11" ht="15.75" x14ac:dyDescent="0.25">
      <c r="A117" s="285"/>
      <c r="B117" s="279"/>
      <c r="C117" s="47" t="s">
        <v>3</v>
      </c>
      <c r="D117" s="39"/>
      <c r="E117" s="39"/>
      <c r="F117" s="39">
        <f>SUM(F124+F131)</f>
        <v>0</v>
      </c>
      <c r="G117" s="39"/>
      <c r="H117" s="29"/>
      <c r="I117" s="142"/>
      <c r="J117" s="173"/>
      <c r="K117" s="144"/>
    </row>
    <row r="118" spans="1:11" ht="15.75" x14ac:dyDescent="0.25">
      <c r="A118" s="285"/>
      <c r="B118" s="279"/>
      <c r="C118" s="47" t="s">
        <v>4</v>
      </c>
      <c r="D118" s="39">
        <f>D122+D129</f>
        <v>2634.6</v>
      </c>
      <c r="E118" s="39">
        <f t="shared" ref="E118:K118" si="34">E122+E129</f>
        <v>2013.3</v>
      </c>
      <c r="F118" s="39">
        <f t="shared" si="34"/>
        <v>2020.3</v>
      </c>
      <c r="G118" s="39">
        <f t="shared" si="34"/>
        <v>3315</v>
      </c>
      <c r="H118" s="39">
        <f t="shared" si="34"/>
        <v>3320</v>
      </c>
      <c r="I118" s="39">
        <f t="shared" si="34"/>
        <v>3320</v>
      </c>
      <c r="J118" s="39">
        <f t="shared" si="34"/>
        <v>3330</v>
      </c>
      <c r="K118" s="39">
        <f t="shared" si="34"/>
        <v>3330</v>
      </c>
    </row>
    <row r="119" spans="1:11" ht="31.5" x14ac:dyDescent="0.25">
      <c r="A119" s="285"/>
      <c r="B119" s="279"/>
      <c r="C119" s="48" t="s">
        <v>32</v>
      </c>
      <c r="D119" s="39"/>
      <c r="E119" s="39"/>
      <c r="F119" s="39">
        <f>SUM(F126+F133)</f>
        <v>0</v>
      </c>
      <c r="G119" s="39"/>
      <c r="H119" s="29"/>
      <c r="I119" s="142"/>
      <c r="J119" s="173"/>
      <c r="K119" s="144"/>
    </row>
    <row r="120" spans="1:11" ht="15.75" x14ac:dyDescent="0.25">
      <c r="A120" s="285"/>
      <c r="B120" s="279"/>
      <c r="C120" s="47" t="s">
        <v>5</v>
      </c>
      <c r="D120" s="39"/>
      <c r="E120" s="39"/>
      <c r="F120" s="39">
        <f>SUM(F127+F134)</f>
        <v>0</v>
      </c>
      <c r="G120" s="39"/>
      <c r="H120" s="29"/>
      <c r="I120" s="142"/>
      <c r="J120" s="173"/>
      <c r="K120" s="144"/>
    </row>
    <row r="121" spans="1:11" ht="15.75" x14ac:dyDescent="0.25">
      <c r="A121" s="286"/>
      <c r="B121" s="280"/>
      <c r="C121" s="47" t="s">
        <v>9</v>
      </c>
      <c r="D121" s="39"/>
      <c r="E121" s="39"/>
      <c r="F121" s="39">
        <f>SUM(F128+F135)</f>
        <v>0</v>
      </c>
      <c r="G121" s="39"/>
      <c r="H121" s="29"/>
      <c r="I121" s="142"/>
      <c r="J121" s="173"/>
      <c r="K121" s="144"/>
    </row>
    <row r="122" spans="1:11" ht="15.75" x14ac:dyDescent="0.25">
      <c r="A122" s="263" t="s">
        <v>38</v>
      </c>
      <c r="B122" s="233" t="s">
        <v>120</v>
      </c>
      <c r="C122" s="45" t="s">
        <v>6</v>
      </c>
      <c r="D122" s="39">
        <f t="shared" ref="D122:E122" si="35">D123+D124+D125+D126+D127+D128</f>
        <v>1060</v>
      </c>
      <c r="E122" s="39">
        <f t="shared" si="35"/>
        <v>417.2</v>
      </c>
      <c r="F122" s="39">
        <f>F123+F124+F125+F126+F127+F128</f>
        <v>460</v>
      </c>
      <c r="G122" s="39">
        <f t="shared" ref="G122:K122" si="36">G123+G124+G125+G126+G127+G128</f>
        <v>1560</v>
      </c>
      <c r="H122" s="39">
        <f t="shared" si="36"/>
        <v>1560</v>
      </c>
      <c r="I122" s="43">
        <f t="shared" si="36"/>
        <v>1560</v>
      </c>
      <c r="J122" s="43">
        <f t="shared" si="36"/>
        <v>1560</v>
      </c>
      <c r="K122" s="39">
        <f t="shared" si="36"/>
        <v>1560</v>
      </c>
    </row>
    <row r="123" spans="1:11" ht="15.75" customHeight="1" x14ac:dyDescent="0.25">
      <c r="A123" s="264"/>
      <c r="B123" s="234"/>
      <c r="C123" s="46" t="s">
        <v>8</v>
      </c>
      <c r="D123" s="39"/>
      <c r="E123" s="39"/>
      <c r="F123" s="39"/>
      <c r="G123" s="39"/>
      <c r="H123" s="29"/>
      <c r="I123" s="142"/>
      <c r="J123" s="173"/>
      <c r="K123" s="144"/>
    </row>
    <row r="124" spans="1:11" ht="15.75" x14ac:dyDescent="0.25">
      <c r="A124" s="264"/>
      <c r="B124" s="234"/>
      <c r="C124" s="47" t="s">
        <v>3</v>
      </c>
      <c r="D124" s="39"/>
      <c r="E124" s="39"/>
      <c r="F124" s="39"/>
      <c r="G124" s="39"/>
      <c r="H124" s="29"/>
      <c r="I124" s="142"/>
      <c r="J124" s="173"/>
      <c r="K124" s="144"/>
    </row>
    <row r="125" spans="1:11" ht="15.75" x14ac:dyDescent="0.25">
      <c r="A125" s="264"/>
      <c r="B125" s="234"/>
      <c r="C125" s="47" t="s">
        <v>4</v>
      </c>
      <c r="D125" s="39">
        <f>обос!J88</f>
        <v>1060</v>
      </c>
      <c r="E125" s="39">
        <f>обос!K88</f>
        <v>417.2</v>
      </c>
      <c r="F125" s="39">
        <f>обос!L88</f>
        <v>460</v>
      </c>
      <c r="G125" s="39">
        <f>обос!M88</f>
        <v>1560</v>
      </c>
      <c r="H125" s="39">
        <f>обос!N88</f>
        <v>1560</v>
      </c>
      <c r="I125" s="39">
        <f>обос!O88</f>
        <v>1560</v>
      </c>
      <c r="J125" s="39">
        <f>обос!P88</f>
        <v>1560</v>
      </c>
      <c r="K125" s="39">
        <f>обос!Q88</f>
        <v>1560</v>
      </c>
    </row>
    <row r="126" spans="1:11" ht="31.5" x14ac:dyDescent="0.25">
      <c r="A126" s="264"/>
      <c r="B126" s="234"/>
      <c r="C126" s="48" t="s">
        <v>32</v>
      </c>
      <c r="D126" s="39"/>
      <c r="E126" s="39"/>
      <c r="F126" s="39"/>
      <c r="G126" s="39"/>
      <c r="H126" s="29"/>
      <c r="I126" s="142"/>
      <c r="J126" s="173"/>
      <c r="K126" s="144"/>
    </row>
    <row r="127" spans="1:11" ht="15.75" x14ac:dyDescent="0.25">
      <c r="A127" s="264"/>
      <c r="B127" s="234"/>
      <c r="C127" s="47" t="s">
        <v>5</v>
      </c>
      <c r="D127" s="39"/>
      <c r="E127" s="39"/>
      <c r="F127" s="39"/>
      <c r="G127" s="39"/>
      <c r="H127" s="29"/>
      <c r="I127" s="142"/>
      <c r="J127" s="173"/>
      <c r="K127" s="144"/>
    </row>
    <row r="128" spans="1:11" ht="15.75" x14ac:dyDescent="0.25">
      <c r="A128" s="265"/>
      <c r="B128" s="235"/>
      <c r="C128" s="47" t="s">
        <v>9</v>
      </c>
      <c r="D128" s="39"/>
      <c r="E128" s="39"/>
      <c r="F128" s="39"/>
      <c r="G128" s="39"/>
      <c r="H128" s="29"/>
      <c r="I128" s="142"/>
      <c r="J128" s="173"/>
      <c r="K128" s="144"/>
    </row>
    <row r="129" spans="1:11" ht="15.75" x14ac:dyDescent="0.25">
      <c r="A129" s="268" t="s">
        <v>52</v>
      </c>
      <c r="B129" s="243" t="s">
        <v>93</v>
      </c>
      <c r="C129" s="45" t="s">
        <v>6</v>
      </c>
      <c r="D129" s="39">
        <f t="shared" ref="D129:E129" si="37">D130+D131+D132+D133+D134+D135</f>
        <v>1574.6</v>
      </c>
      <c r="E129" s="39">
        <f t="shared" si="37"/>
        <v>1596.1</v>
      </c>
      <c r="F129" s="39">
        <f>F130+F131+F132+F133+F134+F135</f>
        <v>1560.3</v>
      </c>
      <c r="G129" s="39">
        <f t="shared" ref="G129:K129" si="38">G130+G131+G132+G133+G134+G135</f>
        <v>1755</v>
      </c>
      <c r="H129" s="39">
        <f t="shared" si="38"/>
        <v>1760</v>
      </c>
      <c r="I129" s="43">
        <f t="shared" si="38"/>
        <v>1760</v>
      </c>
      <c r="J129" s="43">
        <f t="shared" si="38"/>
        <v>1770</v>
      </c>
      <c r="K129" s="39">
        <f t="shared" si="38"/>
        <v>1770</v>
      </c>
    </row>
    <row r="130" spans="1:11" ht="20.25" customHeight="1" x14ac:dyDescent="0.25">
      <c r="A130" s="269"/>
      <c r="B130" s="244"/>
      <c r="C130" s="46" t="s">
        <v>8</v>
      </c>
      <c r="D130" s="39"/>
      <c r="E130" s="39"/>
      <c r="F130" s="39"/>
      <c r="G130" s="39"/>
      <c r="H130" s="29"/>
      <c r="I130" s="142"/>
      <c r="J130" s="173"/>
      <c r="K130" s="144"/>
    </row>
    <row r="131" spans="1:11" ht="15.75" x14ac:dyDescent="0.25">
      <c r="A131" s="269"/>
      <c r="B131" s="244"/>
      <c r="C131" s="47" t="s">
        <v>3</v>
      </c>
      <c r="D131" s="39"/>
      <c r="E131" s="39"/>
      <c r="F131" s="39"/>
      <c r="G131" s="39"/>
      <c r="H131" s="29"/>
      <c r="I131" s="142"/>
      <c r="J131" s="173"/>
      <c r="K131" s="144"/>
    </row>
    <row r="132" spans="1:11" ht="15.75" x14ac:dyDescent="0.25">
      <c r="A132" s="269"/>
      <c r="B132" s="244"/>
      <c r="C132" s="47" t="s">
        <v>4</v>
      </c>
      <c r="D132" s="39">
        <f>обос!J93</f>
        <v>1574.6</v>
      </c>
      <c r="E132" s="39">
        <f>обос!K93</f>
        <v>1596.1</v>
      </c>
      <c r="F132" s="39">
        <f>обос!L93</f>
        <v>1560.3</v>
      </c>
      <c r="G132" s="39">
        <f>обос!M93</f>
        <v>1755</v>
      </c>
      <c r="H132" s="39">
        <f>обос!N93</f>
        <v>1760</v>
      </c>
      <c r="I132" s="39">
        <f>обос!O93</f>
        <v>1760</v>
      </c>
      <c r="J132" s="39">
        <f>обос!P93</f>
        <v>1770</v>
      </c>
      <c r="K132" s="39">
        <f>обос!Q93</f>
        <v>1770</v>
      </c>
    </row>
    <row r="133" spans="1:11" ht="31.5" x14ac:dyDescent="0.25">
      <c r="A133" s="269"/>
      <c r="B133" s="244"/>
      <c r="C133" s="48" t="s">
        <v>32</v>
      </c>
      <c r="D133" s="39"/>
      <c r="E133" s="39"/>
      <c r="F133" s="39"/>
      <c r="G133" s="39"/>
      <c r="H133" s="29"/>
      <c r="I133" s="142"/>
      <c r="J133" s="173"/>
      <c r="K133" s="144"/>
    </row>
    <row r="134" spans="1:11" ht="15.75" x14ac:dyDescent="0.25">
      <c r="A134" s="269"/>
      <c r="B134" s="244"/>
      <c r="C134" s="47" t="s">
        <v>5</v>
      </c>
      <c r="D134" s="39"/>
      <c r="E134" s="39"/>
      <c r="F134" s="39"/>
      <c r="G134" s="39"/>
      <c r="H134" s="29"/>
      <c r="I134" s="142"/>
      <c r="J134" s="173"/>
      <c r="K134" s="144"/>
    </row>
    <row r="135" spans="1:11" ht="15.75" x14ac:dyDescent="0.25">
      <c r="A135" s="270"/>
      <c r="B135" s="262"/>
      <c r="C135" s="47" t="s">
        <v>9</v>
      </c>
      <c r="D135" s="39"/>
      <c r="E135" s="39"/>
      <c r="F135" s="39"/>
      <c r="G135" s="39"/>
      <c r="H135" s="29"/>
      <c r="I135" s="142"/>
      <c r="J135" s="173"/>
      <c r="K135" s="144"/>
    </row>
    <row r="136" spans="1:11" ht="15.75" x14ac:dyDescent="0.25">
      <c r="A136" s="259" t="s">
        <v>36</v>
      </c>
      <c r="B136" s="256" t="s">
        <v>245</v>
      </c>
      <c r="C136" s="45" t="s">
        <v>6</v>
      </c>
      <c r="D136" s="39">
        <f>SUM(D143+D150+D157)</f>
        <v>10</v>
      </c>
      <c r="E136" s="39">
        <f t="shared" ref="E136:K136" si="39">SUM(E143+E150+E157)</f>
        <v>10</v>
      </c>
      <c r="F136" s="39">
        <f t="shared" si="39"/>
        <v>10</v>
      </c>
      <c r="G136" s="39">
        <f t="shared" si="39"/>
        <v>3</v>
      </c>
      <c r="H136" s="39">
        <f t="shared" si="39"/>
        <v>3</v>
      </c>
      <c r="I136" s="43">
        <f t="shared" si="39"/>
        <v>3</v>
      </c>
      <c r="J136" s="43">
        <f t="shared" si="39"/>
        <v>3</v>
      </c>
      <c r="K136" s="39">
        <f t="shared" si="39"/>
        <v>3</v>
      </c>
    </row>
    <row r="137" spans="1:11" ht="18" customHeight="1" x14ac:dyDescent="0.25">
      <c r="A137" s="260"/>
      <c r="B137" s="257"/>
      <c r="C137" s="46" t="s">
        <v>8</v>
      </c>
      <c r="D137" s="39"/>
      <c r="E137" s="39"/>
      <c r="F137" s="39"/>
      <c r="G137" s="39"/>
      <c r="H137" s="29"/>
      <c r="I137" s="142"/>
      <c r="J137" s="173"/>
      <c r="K137" s="144"/>
    </row>
    <row r="138" spans="1:11" ht="15.75" x14ac:dyDescent="0.25">
      <c r="A138" s="260"/>
      <c r="B138" s="257"/>
      <c r="C138" s="47" t="s">
        <v>3</v>
      </c>
      <c r="D138" s="39"/>
      <c r="E138" s="39"/>
      <c r="F138" s="39"/>
      <c r="G138" s="39"/>
      <c r="H138" s="29"/>
      <c r="I138" s="142"/>
      <c r="J138" s="173"/>
      <c r="K138" s="144"/>
    </row>
    <row r="139" spans="1:11" ht="15.75" x14ac:dyDescent="0.25">
      <c r="A139" s="260"/>
      <c r="B139" s="257"/>
      <c r="C139" s="47" t="s">
        <v>4</v>
      </c>
      <c r="D139" s="39">
        <f>D143+D150+D157</f>
        <v>10</v>
      </c>
      <c r="E139" s="39">
        <f t="shared" ref="E139:K139" si="40">E143+E150+E157</f>
        <v>10</v>
      </c>
      <c r="F139" s="39">
        <f t="shared" si="40"/>
        <v>10</v>
      </c>
      <c r="G139" s="39">
        <f t="shared" si="40"/>
        <v>3</v>
      </c>
      <c r="H139" s="39">
        <f t="shared" si="40"/>
        <v>3</v>
      </c>
      <c r="I139" s="39">
        <f t="shared" si="40"/>
        <v>3</v>
      </c>
      <c r="J139" s="39">
        <f t="shared" si="40"/>
        <v>3</v>
      </c>
      <c r="K139" s="39">
        <f t="shared" si="40"/>
        <v>3</v>
      </c>
    </row>
    <row r="140" spans="1:11" ht="31.5" x14ac:dyDescent="0.25">
      <c r="A140" s="260"/>
      <c r="B140" s="257"/>
      <c r="C140" s="48" t="s">
        <v>32</v>
      </c>
      <c r="D140" s="39"/>
      <c r="E140" s="39"/>
      <c r="F140" s="39"/>
      <c r="G140" s="39"/>
      <c r="H140" s="29"/>
      <c r="I140" s="142"/>
      <c r="J140" s="173"/>
      <c r="K140" s="144"/>
    </row>
    <row r="141" spans="1:11" ht="15.75" x14ac:dyDescent="0.25">
      <c r="A141" s="260"/>
      <c r="B141" s="257"/>
      <c r="C141" s="47" t="s">
        <v>5</v>
      </c>
      <c r="D141" s="39"/>
      <c r="E141" s="39"/>
      <c r="F141" s="39"/>
      <c r="G141" s="39"/>
      <c r="H141" s="29"/>
      <c r="I141" s="142"/>
      <c r="J141" s="173"/>
      <c r="K141" s="144"/>
    </row>
    <row r="142" spans="1:11" ht="15.75" x14ac:dyDescent="0.25">
      <c r="A142" s="261"/>
      <c r="B142" s="258"/>
      <c r="C142" s="47" t="s">
        <v>9</v>
      </c>
      <c r="D142" s="39"/>
      <c r="E142" s="39"/>
      <c r="F142" s="39"/>
      <c r="G142" s="39"/>
      <c r="H142" s="29"/>
      <c r="I142" s="142"/>
      <c r="J142" s="173"/>
      <c r="K142" s="144"/>
    </row>
    <row r="143" spans="1:11" ht="15.75" x14ac:dyDescent="0.25">
      <c r="A143" s="239" t="s">
        <v>53</v>
      </c>
      <c r="B143" s="243" t="s">
        <v>83</v>
      </c>
      <c r="C143" s="45" t="s">
        <v>6</v>
      </c>
      <c r="D143" s="39">
        <f>SUM(D145+D146)</f>
        <v>2</v>
      </c>
      <c r="E143" s="39">
        <f t="shared" ref="E143:K143" si="41">SUM(E145+E146)</f>
        <v>2</v>
      </c>
      <c r="F143" s="39">
        <f t="shared" si="41"/>
        <v>2</v>
      </c>
      <c r="G143" s="39">
        <f t="shared" si="41"/>
        <v>1</v>
      </c>
      <c r="H143" s="39">
        <f t="shared" si="41"/>
        <v>1</v>
      </c>
      <c r="I143" s="43">
        <f t="shared" si="41"/>
        <v>1</v>
      </c>
      <c r="J143" s="43">
        <f t="shared" si="41"/>
        <v>1</v>
      </c>
      <c r="K143" s="39">
        <f t="shared" si="41"/>
        <v>1</v>
      </c>
    </row>
    <row r="144" spans="1:11" ht="18" customHeight="1" x14ac:dyDescent="0.25">
      <c r="A144" s="240"/>
      <c r="B144" s="244"/>
      <c r="C144" s="46" t="s">
        <v>8</v>
      </c>
      <c r="D144" s="39"/>
      <c r="E144" s="39"/>
      <c r="F144" s="39"/>
      <c r="G144" s="39"/>
      <c r="H144" s="29"/>
      <c r="I144" s="142"/>
      <c r="J144" s="173"/>
      <c r="K144" s="144"/>
    </row>
    <row r="145" spans="1:11" ht="15.75" x14ac:dyDescent="0.25">
      <c r="A145" s="240"/>
      <c r="B145" s="244"/>
      <c r="C145" s="47" t="s">
        <v>3</v>
      </c>
      <c r="D145" s="39"/>
      <c r="E145" s="39"/>
      <c r="F145" s="39"/>
      <c r="G145" s="39"/>
      <c r="H145" s="29"/>
      <c r="I145" s="142"/>
      <c r="J145" s="173"/>
      <c r="K145" s="144"/>
    </row>
    <row r="146" spans="1:11" ht="15.75" x14ac:dyDescent="0.25">
      <c r="A146" s="240"/>
      <c r="B146" s="244"/>
      <c r="C146" s="47" t="s">
        <v>4</v>
      </c>
      <c r="D146" s="39">
        <f>обос!J104</f>
        <v>2</v>
      </c>
      <c r="E146" s="39">
        <f>обос!K104</f>
        <v>2</v>
      </c>
      <c r="F146" s="39">
        <f>обос!L104</f>
        <v>2</v>
      </c>
      <c r="G146" s="39">
        <f>обос!M104</f>
        <v>1</v>
      </c>
      <c r="H146" s="39">
        <f>обос!N104</f>
        <v>1</v>
      </c>
      <c r="I146" s="39">
        <f>обос!O104</f>
        <v>1</v>
      </c>
      <c r="J146" s="39">
        <f>обос!P104</f>
        <v>1</v>
      </c>
      <c r="K146" s="39">
        <f>обос!Q104</f>
        <v>1</v>
      </c>
    </row>
    <row r="147" spans="1:11" ht="31.5" x14ac:dyDescent="0.25">
      <c r="A147" s="240"/>
      <c r="B147" s="244"/>
      <c r="C147" s="48" t="s">
        <v>32</v>
      </c>
      <c r="D147" s="39"/>
      <c r="E147" s="39"/>
      <c r="F147" s="39"/>
      <c r="G147" s="39"/>
      <c r="H147" s="29"/>
      <c r="I147" s="142"/>
      <c r="J147" s="173"/>
      <c r="K147" s="144"/>
    </row>
    <row r="148" spans="1:11" ht="15.75" x14ac:dyDescent="0.25">
      <c r="A148" s="240"/>
      <c r="B148" s="244"/>
      <c r="C148" s="47" t="s">
        <v>5</v>
      </c>
      <c r="D148" s="39"/>
      <c r="E148" s="39"/>
      <c r="F148" s="39"/>
      <c r="G148" s="39"/>
      <c r="H148" s="29"/>
      <c r="I148" s="142"/>
      <c r="J148" s="173"/>
      <c r="K148" s="144"/>
    </row>
    <row r="149" spans="1:11" ht="15.75" x14ac:dyDescent="0.25">
      <c r="A149" s="241"/>
      <c r="B149" s="262"/>
      <c r="C149" s="47" t="s">
        <v>9</v>
      </c>
      <c r="D149" s="39"/>
      <c r="E149" s="39"/>
      <c r="F149" s="39"/>
      <c r="G149" s="39"/>
      <c r="H149" s="29"/>
      <c r="I149" s="142"/>
      <c r="J149" s="173"/>
      <c r="K149" s="144"/>
    </row>
    <row r="150" spans="1:11" ht="15.75" x14ac:dyDescent="0.25">
      <c r="A150" s="239" t="s">
        <v>47</v>
      </c>
      <c r="B150" s="243" t="s">
        <v>94</v>
      </c>
      <c r="C150" s="45" t="s">
        <v>6</v>
      </c>
      <c r="D150" s="39">
        <f>SUM(D153)</f>
        <v>2</v>
      </c>
      <c r="E150" s="39">
        <f t="shared" ref="E150:K150" si="42">SUM(E153)</f>
        <v>2</v>
      </c>
      <c r="F150" s="39">
        <f t="shared" si="42"/>
        <v>2</v>
      </c>
      <c r="G150" s="39">
        <f t="shared" si="42"/>
        <v>1</v>
      </c>
      <c r="H150" s="39">
        <f t="shared" si="42"/>
        <v>1</v>
      </c>
      <c r="I150" s="43">
        <f t="shared" si="42"/>
        <v>1</v>
      </c>
      <c r="J150" s="43">
        <f t="shared" si="42"/>
        <v>1</v>
      </c>
      <c r="K150" s="39">
        <f t="shared" si="42"/>
        <v>1</v>
      </c>
    </row>
    <row r="151" spans="1:11" ht="15" customHeight="1" x14ac:dyDescent="0.25">
      <c r="A151" s="240"/>
      <c r="B151" s="244"/>
      <c r="C151" s="46" t="s">
        <v>8</v>
      </c>
      <c r="D151" s="39"/>
      <c r="E151" s="39"/>
      <c r="F151" s="39"/>
      <c r="G151" s="39"/>
      <c r="H151" s="30"/>
      <c r="I151" s="171"/>
      <c r="J151" s="173"/>
      <c r="K151" s="144"/>
    </row>
    <row r="152" spans="1:11" ht="15.75" x14ac:dyDescent="0.25">
      <c r="A152" s="240"/>
      <c r="B152" s="244"/>
      <c r="C152" s="47" t="s">
        <v>3</v>
      </c>
      <c r="D152" s="39"/>
      <c r="E152" s="39"/>
      <c r="F152" s="39"/>
      <c r="G152" s="39"/>
      <c r="H152" s="30"/>
      <c r="I152" s="171"/>
      <c r="J152" s="173"/>
      <c r="K152" s="144"/>
    </row>
    <row r="153" spans="1:11" ht="15.75" x14ac:dyDescent="0.25">
      <c r="A153" s="240"/>
      <c r="B153" s="244"/>
      <c r="C153" s="47" t="s">
        <v>4</v>
      </c>
      <c r="D153" s="39">
        <f>обос!J108</f>
        <v>2</v>
      </c>
      <c r="E153" s="39">
        <f>обос!K108</f>
        <v>2</v>
      </c>
      <c r="F153" s="39">
        <f>обос!L108</f>
        <v>2</v>
      </c>
      <c r="G153" s="39">
        <f>обос!M108</f>
        <v>1</v>
      </c>
      <c r="H153" s="39">
        <f>обос!N108</f>
        <v>1</v>
      </c>
      <c r="I153" s="39">
        <f>обос!O108</f>
        <v>1</v>
      </c>
      <c r="J153" s="39">
        <f>обос!P108</f>
        <v>1</v>
      </c>
      <c r="K153" s="39">
        <f>обос!Q108</f>
        <v>1</v>
      </c>
    </row>
    <row r="154" spans="1:11" ht="31.5" x14ac:dyDescent="0.25">
      <c r="A154" s="240"/>
      <c r="B154" s="244"/>
      <c r="C154" s="48" t="s">
        <v>32</v>
      </c>
      <c r="D154" s="39"/>
      <c r="E154" s="39"/>
      <c r="F154" s="39"/>
      <c r="G154" s="39"/>
      <c r="H154" s="51"/>
      <c r="I154" s="172"/>
      <c r="J154" s="173"/>
      <c r="K154" s="144"/>
    </row>
    <row r="155" spans="1:11" ht="15.75" x14ac:dyDescent="0.25">
      <c r="A155" s="240"/>
      <c r="B155" s="244"/>
      <c r="C155" s="47" t="s">
        <v>5</v>
      </c>
      <c r="D155" s="39"/>
      <c r="E155" s="39"/>
      <c r="F155" s="39"/>
      <c r="G155" s="39"/>
      <c r="H155" s="29"/>
      <c r="I155" s="142"/>
      <c r="J155" s="173"/>
      <c r="K155" s="144"/>
    </row>
    <row r="156" spans="1:11" ht="15.75" x14ac:dyDescent="0.25">
      <c r="A156" s="241"/>
      <c r="B156" s="262"/>
      <c r="C156" s="47" t="s">
        <v>9</v>
      </c>
      <c r="D156" s="39"/>
      <c r="E156" s="39"/>
      <c r="F156" s="39"/>
      <c r="G156" s="39"/>
      <c r="H156" s="29"/>
      <c r="I156" s="142"/>
      <c r="J156" s="173"/>
      <c r="K156" s="144"/>
    </row>
    <row r="157" spans="1:11" ht="15.75" x14ac:dyDescent="0.25">
      <c r="A157" s="239" t="s">
        <v>85</v>
      </c>
      <c r="B157" s="243" t="s">
        <v>86</v>
      </c>
      <c r="C157" s="45" t="s">
        <v>6</v>
      </c>
      <c r="D157" s="39">
        <f>SUM(D160)</f>
        <v>6</v>
      </c>
      <c r="E157" s="39">
        <f t="shared" ref="E157:F157" si="43">SUM(E160)</f>
        <v>6</v>
      </c>
      <c r="F157" s="39">
        <f t="shared" si="43"/>
        <v>6</v>
      </c>
      <c r="G157" s="39">
        <f>G158+G159+G160+G161</f>
        <v>1</v>
      </c>
      <c r="H157" s="39">
        <f t="shared" ref="H157:K157" si="44">H158+H159+H160+H161</f>
        <v>1</v>
      </c>
      <c r="I157" s="43">
        <f t="shared" si="44"/>
        <v>1</v>
      </c>
      <c r="J157" s="43">
        <f t="shared" si="44"/>
        <v>1</v>
      </c>
      <c r="K157" s="39">
        <f t="shared" si="44"/>
        <v>1</v>
      </c>
    </row>
    <row r="158" spans="1:11" ht="19.5" customHeight="1" x14ac:dyDescent="0.25">
      <c r="A158" s="240"/>
      <c r="B158" s="244"/>
      <c r="C158" s="46" t="s">
        <v>8</v>
      </c>
      <c r="D158" s="39"/>
      <c r="E158" s="39"/>
      <c r="F158" s="39"/>
      <c r="G158" s="39"/>
      <c r="H158" s="50"/>
      <c r="I158" s="154"/>
      <c r="J158" s="173"/>
      <c r="K158" s="144"/>
    </row>
    <row r="159" spans="1:11" ht="15.75" x14ac:dyDescent="0.25">
      <c r="A159" s="240"/>
      <c r="B159" s="244"/>
      <c r="C159" s="47" t="s">
        <v>3</v>
      </c>
      <c r="D159" s="39"/>
      <c r="E159" s="39"/>
      <c r="F159" s="39"/>
      <c r="G159" s="39"/>
      <c r="H159" s="50"/>
      <c r="I159" s="154"/>
      <c r="J159" s="173"/>
      <c r="K159" s="144"/>
    </row>
    <row r="160" spans="1:11" ht="15.75" x14ac:dyDescent="0.25">
      <c r="A160" s="240"/>
      <c r="B160" s="244"/>
      <c r="C160" s="47" t="s">
        <v>4</v>
      </c>
      <c r="D160" s="39">
        <f>обос!J111</f>
        <v>6</v>
      </c>
      <c r="E160" s="39">
        <f>обос!K111</f>
        <v>6</v>
      </c>
      <c r="F160" s="39">
        <f>обос!L111</f>
        <v>6</v>
      </c>
      <c r="G160" s="39">
        <f>обос!M111</f>
        <v>1</v>
      </c>
      <c r="H160" s="39">
        <f>обос!N111</f>
        <v>1</v>
      </c>
      <c r="I160" s="39">
        <f>обос!O111</f>
        <v>1</v>
      </c>
      <c r="J160" s="39">
        <f>обос!P111</f>
        <v>1</v>
      </c>
      <c r="K160" s="39">
        <f>обос!Q111</f>
        <v>1</v>
      </c>
    </row>
    <row r="161" spans="1:11" ht="31.5" x14ac:dyDescent="0.25">
      <c r="A161" s="240"/>
      <c r="B161" s="244"/>
      <c r="C161" s="48" t="s">
        <v>32</v>
      </c>
      <c r="D161" s="39"/>
      <c r="E161" s="39"/>
      <c r="F161" s="39"/>
      <c r="G161" s="39"/>
      <c r="H161" s="50"/>
      <c r="I161" s="154"/>
      <c r="J161" s="173"/>
      <c r="K161" s="144"/>
    </row>
    <row r="162" spans="1:11" ht="15.75" x14ac:dyDescent="0.25">
      <c r="A162" s="241"/>
      <c r="B162" s="262"/>
      <c r="C162" s="47" t="s">
        <v>5</v>
      </c>
      <c r="D162" s="39"/>
      <c r="E162" s="39"/>
      <c r="F162" s="39"/>
      <c r="G162" s="39"/>
      <c r="H162" s="50"/>
      <c r="I162" s="154"/>
      <c r="J162" s="173"/>
      <c r="K162" s="144"/>
    </row>
    <row r="163" spans="1:11" ht="15.75" x14ac:dyDescent="0.25">
      <c r="A163" s="259" t="s">
        <v>37</v>
      </c>
      <c r="B163" s="256" t="s">
        <v>95</v>
      </c>
      <c r="C163" s="45" t="s">
        <v>6</v>
      </c>
      <c r="D163" s="39">
        <f>D166</f>
        <v>0</v>
      </c>
      <c r="E163" s="39">
        <f t="shared" ref="E163:K163" si="45">E166</f>
        <v>0</v>
      </c>
      <c r="F163" s="39">
        <f t="shared" si="45"/>
        <v>0</v>
      </c>
      <c r="G163" s="39">
        <f t="shared" si="45"/>
        <v>0</v>
      </c>
      <c r="H163" s="39">
        <f t="shared" si="45"/>
        <v>0</v>
      </c>
      <c r="I163" s="39">
        <f t="shared" si="45"/>
        <v>0</v>
      </c>
      <c r="J163" s="39">
        <f t="shared" si="45"/>
        <v>0</v>
      </c>
      <c r="K163" s="39">
        <f t="shared" si="45"/>
        <v>0</v>
      </c>
    </row>
    <row r="164" spans="1:11" ht="19.5" customHeight="1" x14ac:dyDescent="0.25">
      <c r="A164" s="260"/>
      <c r="B164" s="257"/>
      <c r="C164" s="46" t="s">
        <v>8</v>
      </c>
      <c r="D164" s="39"/>
      <c r="E164" s="39"/>
      <c r="F164" s="39"/>
      <c r="G164" s="39"/>
      <c r="H164" s="50"/>
      <c r="I164" s="154"/>
      <c r="J164" s="173"/>
      <c r="K164" s="144"/>
    </row>
    <row r="165" spans="1:11" ht="15.75" x14ac:dyDescent="0.25">
      <c r="A165" s="260"/>
      <c r="B165" s="257"/>
      <c r="C165" s="47" t="s">
        <v>3</v>
      </c>
      <c r="D165" s="39"/>
      <c r="E165" s="39"/>
      <c r="F165" s="39"/>
      <c r="G165" s="39"/>
      <c r="H165" s="50"/>
      <c r="I165" s="154"/>
      <c r="J165" s="173"/>
      <c r="K165" s="144"/>
    </row>
    <row r="166" spans="1:11" ht="15.75" x14ac:dyDescent="0.25">
      <c r="A166" s="260"/>
      <c r="B166" s="257"/>
      <c r="C166" s="47" t="s">
        <v>4</v>
      </c>
      <c r="D166" s="39">
        <f>D169</f>
        <v>0</v>
      </c>
      <c r="E166" s="39">
        <f t="shared" ref="E166:K166" si="46">E169</f>
        <v>0</v>
      </c>
      <c r="F166" s="39">
        <f t="shared" si="46"/>
        <v>0</v>
      </c>
      <c r="G166" s="39">
        <f t="shared" si="46"/>
        <v>0</v>
      </c>
      <c r="H166" s="39">
        <f t="shared" si="46"/>
        <v>0</v>
      </c>
      <c r="I166" s="39">
        <f t="shared" si="46"/>
        <v>0</v>
      </c>
      <c r="J166" s="39">
        <f t="shared" si="46"/>
        <v>0</v>
      </c>
      <c r="K166" s="39">
        <f t="shared" si="46"/>
        <v>0</v>
      </c>
    </row>
    <row r="167" spans="1:11" ht="31.5" x14ac:dyDescent="0.25">
      <c r="A167" s="260"/>
      <c r="B167" s="257"/>
      <c r="C167" s="48" t="s">
        <v>32</v>
      </c>
      <c r="D167" s="39"/>
      <c r="E167" s="39"/>
      <c r="F167" s="39"/>
      <c r="G167" s="39"/>
      <c r="H167" s="29"/>
      <c r="I167" s="142"/>
      <c r="J167" s="173"/>
      <c r="K167" s="144"/>
    </row>
    <row r="168" spans="1:11" ht="15.75" x14ac:dyDescent="0.25">
      <c r="A168" s="261"/>
      <c r="B168" s="258"/>
      <c r="C168" s="47" t="s">
        <v>5</v>
      </c>
      <c r="D168" s="39"/>
      <c r="E168" s="39"/>
      <c r="F168" s="39"/>
      <c r="G168" s="39"/>
      <c r="H168" s="29"/>
      <c r="I168" s="142"/>
      <c r="J168" s="173"/>
      <c r="K168" s="144"/>
    </row>
    <row r="169" spans="1:11" ht="15.75" x14ac:dyDescent="0.25">
      <c r="A169" s="239" t="s">
        <v>285</v>
      </c>
      <c r="B169" s="243" t="s">
        <v>234</v>
      </c>
      <c r="C169" s="155" t="s">
        <v>6</v>
      </c>
      <c r="D169" s="39">
        <f t="shared" ref="D169:F169" si="47">D170+D171+D172+D173+D174+D175</f>
        <v>0</v>
      </c>
      <c r="E169" s="39">
        <f t="shared" si="47"/>
        <v>0</v>
      </c>
      <c r="F169" s="39">
        <f t="shared" si="47"/>
        <v>0</v>
      </c>
      <c r="G169" s="39">
        <f>G170+G171+G172+G173+G174+G175</f>
        <v>0</v>
      </c>
      <c r="H169" s="39">
        <f t="shared" ref="H169:K169" si="48">H170+H171+H172+H173+H174+H175</f>
        <v>0</v>
      </c>
      <c r="I169" s="43">
        <f t="shared" si="48"/>
        <v>0</v>
      </c>
      <c r="J169" s="43">
        <f t="shared" si="48"/>
        <v>0</v>
      </c>
      <c r="K169" s="39">
        <f t="shared" si="48"/>
        <v>0</v>
      </c>
    </row>
    <row r="170" spans="1:11" ht="23.25" customHeight="1" x14ac:dyDescent="0.25">
      <c r="A170" s="240"/>
      <c r="B170" s="244"/>
      <c r="C170" s="155" t="s">
        <v>8</v>
      </c>
      <c r="D170" s="39"/>
      <c r="E170" s="39"/>
      <c r="F170" s="39"/>
      <c r="G170" s="39"/>
      <c r="H170" s="30"/>
      <c r="I170" s="171"/>
      <c r="J170" s="173"/>
      <c r="K170" s="144"/>
    </row>
    <row r="171" spans="1:11" ht="15.75" x14ac:dyDescent="0.25">
      <c r="A171" s="240"/>
      <c r="B171" s="244"/>
      <c r="C171" s="155" t="s">
        <v>3</v>
      </c>
      <c r="D171" s="39"/>
      <c r="E171" s="39"/>
      <c r="F171" s="39"/>
      <c r="G171" s="39"/>
      <c r="H171" s="30"/>
      <c r="I171" s="171"/>
      <c r="J171" s="173"/>
      <c r="K171" s="144"/>
    </row>
    <row r="172" spans="1:11" ht="15.75" x14ac:dyDescent="0.25">
      <c r="A172" s="240"/>
      <c r="B172" s="244"/>
      <c r="C172" s="155" t="s">
        <v>4</v>
      </c>
      <c r="D172" s="39">
        <f>обос!J117</f>
        <v>0</v>
      </c>
      <c r="E172" s="39">
        <f>обос!K117</f>
        <v>0</v>
      </c>
      <c r="F172" s="39">
        <f>обос!L117</f>
        <v>0</v>
      </c>
      <c r="G172" s="39">
        <f>обос!M117</f>
        <v>0</v>
      </c>
      <c r="H172" s="39">
        <f>обос!N117</f>
        <v>0</v>
      </c>
      <c r="I172" s="39">
        <f>обос!O117</f>
        <v>0</v>
      </c>
      <c r="J172" s="39">
        <f>обос!P117</f>
        <v>0</v>
      </c>
      <c r="K172" s="39">
        <f>обос!Q117</f>
        <v>0</v>
      </c>
    </row>
    <row r="173" spans="1:11" ht="31.5" x14ac:dyDescent="0.25">
      <c r="A173" s="240"/>
      <c r="B173" s="244"/>
      <c r="C173" s="155" t="s">
        <v>32</v>
      </c>
      <c r="D173" s="39"/>
      <c r="E173" s="39"/>
      <c r="F173" s="39"/>
      <c r="G173" s="39"/>
      <c r="H173" s="29"/>
      <c r="I173" s="142"/>
      <c r="J173" s="173"/>
      <c r="K173" s="144"/>
    </row>
    <row r="174" spans="1:11" ht="15.75" x14ac:dyDescent="0.25">
      <c r="A174" s="240"/>
      <c r="B174" s="244"/>
      <c r="C174" s="155" t="s">
        <v>5</v>
      </c>
      <c r="D174" s="39"/>
      <c r="E174" s="39"/>
      <c r="F174" s="39"/>
      <c r="G174" s="39"/>
      <c r="H174" s="29"/>
      <c r="I174" s="142"/>
      <c r="J174" s="173"/>
      <c r="K174" s="144"/>
    </row>
    <row r="175" spans="1:11" ht="15.75" x14ac:dyDescent="0.25">
      <c r="A175" s="241"/>
      <c r="B175" s="262"/>
      <c r="C175" s="155" t="s">
        <v>9</v>
      </c>
      <c r="D175" s="39"/>
      <c r="E175" s="39"/>
      <c r="F175" s="39"/>
      <c r="G175" s="39"/>
      <c r="H175" s="29"/>
      <c r="I175" s="142"/>
      <c r="J175" s="173"/>
      <c r="K175" s="144"/>
    </row>
    <row r="176" spans="1:11" ht="15.75" x14ac:dyDescent="0.25">
      <c r="A176" s="259" t="s">
        <v>121</v>
      </c>
      <c r="B176" s="256" t="s">
        <v>122</v>
      </c>
      <c r="C176" s="45" t="s">
        <v>6</v>
      </c>
      <c r="D176" s="39">
        <f t="shared" ref="D176:E176" si="49">SUM(D177+D178+D179+D180+D181)</f>
        <v>5</v>
      </c>
      <c r="E176" s="39">
        <f t="shared" si="49"/>
        <v>5</v>
      </c>
      <c r="F176" s="39">
        <f>SUM(F177+F178+F179+F180+F181)</f>
        <v>5</v>
      </c>
      <c r="G176" s="39">
        <f t="shared" ref="G176:K176" si="50">SUM(G177+G178+G179+G180+G181)</f>
        <v>5</v>
      </c>
      <c r="H176" s="39">
        <f t="shared" si="50"/>
        <v>5</v>
      </c>
      <c r="I176" s="43">
        <f t="shared" si="50"/>
        <v>5</v>
      </c>
      <c r="J176" s="43">
        <f t="shared" si="50"/>
        <v>5</v>
      </c>
      <c r="K176" s="39">
        <f t="shared" si="50"/>
        <v>5</v>
      </c>
    </row>
    <row r="177" spans="1:11" ht="16.5" customHeight="1" x14ac:dyDescent="0.25">
      <c r="A177" s="260"/>
      <c r="B177" s="257"/>
      <c r="C177" s="46" t="s">
        <v>8</v>
      </c>
      <c r="D177" s="39"/>
      <c r="E177" s="39"/>
      <c r="F177" s="39"/>
      <c r="G177" s="39"/>
      <c r="H177" s="50"/>
      <c r="I177" s="154"/>
      <c r="J177" s="173"/>
      <c r="K177" s="144"/>
    </row>
    <row r="178" spans="1:11" ht="15.75" x14ac:dyDescent="0.25">
      <c r="A178" s="260"/>
      <c r="B178" s="257"/>
      <c r="C178" s="47" t="s">
        <v>3</v>
      </c>
      <c r="D178" s="39"/>
      <c r="E178" s="39"/>
      <c r="F178" s="39"/>
      <c r="G178" s="39"/>
      <c r="H178" s="50"/>
      <c r="I178" s="154"/>
      <c r="J178" s="173"/>
      <c r="K178" s="144"/>
    </row>
    <row r="179" spans="1:11" ht="15.75" x14ac:dyDescent="0.25">
      <c r="A179" s="260"/>
      <c r="B179" s="257"/>
      <c r="C179" s="47" t="s">
        <v>4</v>
      </c>
      <c r="D179" s="39">
        <f t="shared" ref="D179:E179" si="51">SUM(D186+D193+D201+D208)</f>
        <v>5</v>
      </c>
      <c r="E179" s="39">
        <f t="shared" si="51"/>
        <v>5</v>
      </c>
      <c r="F179" s="39">
        <f>SUM(F186+F193+F201+F208)</f>
        <v>5</v>
      </c>
      <c r="G179" s="39">
        <f t="shared" ref="G179:K179" si="52">SUM(G186+G193+G201+G208)</f>
        <v>5</v>
      </c>
      <c r="H179" s="39">
        <f t="shared" si="52"/>
        <v>5</v>
      </c>
      <c r="I179" s="43">
        <f t="shared" si="52"/>
        <v>5</v>
      </c>
      <c r="J179" s="43">
        <f t="shared" si="52"/>
        <v>5</v>
      </c>
      <c r="K179" s="39">
        <f t="shared" si="52"/>
        <v>5</v>
      </c>
    </row>
    <row r="180" spans="1:11" ht="31.5" x14ac:dyDescent="0.25">
      <c r="A180" s="260"/>
      <c r="B180" s="257"/>
      <c r="C180" s="48" t="s">
        <v>32</v>
      </c>
      <c r="D180" s="39"/>
      <c r="E180" s="39"/>
      <c r="F180" s="39"/>
      <c r="G180" s="39"/>
      <c r="H180" s="29"/>
      <c r="I180" s="142"/>
      <c r="J180" s="173"/>
      <c r="K180" s="144"/>
    </row>
    <row r="181" spans="1:11" ht="15.75" x14ac:dyDescent="0.25">
      <c r="A181" s="261"/>
      <c r="B181" s="258"/>
      <c r="C181" s="47" t="s">
        <v>5</v>
      </c>
      <c r="D181" s="39"/>
      <c r="E181" s="39"/>
      <c r="F181" s="39"/>
      <c r="G181" s="39"/>
      <c r="H181" s="29"/>
      <c r="I181" s="142"/>
      <c r="J181" s="173"/>
      <c r="K181" s="144"/>
    </row>
    <row r="182" spans="1:11" ht="15.75" x14ac:dyDescent="0.25">
      <c r="A182" s="239" t="s">
        <v>216</v>
      </c>
      <c r="B182" s="243" t="s">
        <v>127</v>
      </c>
      <c r="C182" s="266" t="s">
        <v>6</v>
      </c>
      <c r="D182" s="39"/>
      <c r="E182" s="39"/>
      <c r="F182" s="39"/>
      <c r="G182" s="39"/>
      <c r="H182" s="29"/>
      <c r="I182" s="142"/>
      <c r="J182" s="173"/>
      <c r="K182" s="144"/>
    </row>
    <row r="183" spans="1:11" ht="15" customHeight="1" x14ac:dyDescent="0.25">
      <c r="A183" s="240"/>
      <c r="B183" s="244"/>
      <c r="C183" s="267"/>
      <c r="D183" s="39">
        <f t="shared" ref="D183:K183" si="53">SUM(D186)</f>
        <v>2</v>
      </c>
      <c r="E183" s="39">
        <f t="shared" si="53"/>
        <v>2</v>
      </c>
      <c r="F183" s="39">
        <f t="shared" si="53"/>
        <v>2</v>
      </c>
      <c r="G183" s="39">
        <f t="shared" si="53"/>
        <v>2</v>
      </c>
      <c r="H183" s="39">
        <f t="shared" si="53"/>
        <v>2</v>
      </c>
      <c r="I183" s="43">
        <f t="shared" si="53"/>
        <v>2</v>
      </c>
      <c r="J183" s="43">
        <f t="shared" si="53"/>
        <v>2</v>
      </c>
      <c r="K183" s="39">
        <f t="shared" si="53"/>
        <v>2</v>
      </c>
    </row>
    <row r="184" spans="1:11" ht="16.5" customHeight="1" x14ac:dyDescent="0.25">
      <c r="A184" s="240"/>
      <c r="B184" s="244"/>
      <c r="C184" s="46" t="s">
        <v>8</v>
      </c>
      <c r="D184" s="39"/>
      <c r="E184" s="39"/>
      <c r="F184" s="39"/>
      <c r="G184" s="39"/>
      <c r="H184" s="50"/>
      <c r="I184" s="154"/>
      <c r="J184" s="173"/>
      <c r="K184" s="144"/>
    </row>
    <row r="185" spans="1:11" ht="15.75" x14ac:dyDescent="0.25">
      <c r="A185" s="240"/>
      <c r="B185" s="244"/>
      <c r="C185" s="47" t="s">
        <v>3</v>
      </c>
      <c r="D185" s="39"/>
      <c r="E185" s="39"/>
      <c r="F185" s="39"/>
      <c r="G185" s="39"/>
      <c r="H185" s="29"/>
      <c r="I185" s="142"/>
      <c r="J185" s="173"/>
      <c r="K185" s="144"/>
    </row>
    <row r="186" spans="1:11" ht="15.75" x14ac:dyDescent="0.25">
      <c r="A186" s="240"/>
      <c r="B186" s="244"/>
      <c r="C186" s="47" t="s">
        <v>4</v>
      </c>
      <c r="D186" s="39">
        <f>обос!J124</f>
        <v>2</v>
      </c>
      <c r="E186" s="39">
        <f>обос!K124</f>
        <v>2</v>
      </c>
      <c r="F186" s="39">
        <f>обос!L124</f>
        <v>2</v>
      </c>
      <c r="G186" s="39">
        <f>обос!M124</f>
        <v>2</v>
      </c>
      <c r="H186" s="39">
        <f>обос!N124</f>
        <v>2</v>
      </c>
      <c r="I186" s="39">
        <f>обос!O124</f>
        <v>2</v>
      </c>
      <c r="J186" s="39">
        <f>обос!P124</f>
        <v>2</v>
      </c>
      <c r="K186" s="39">
        <f>обос!Q124</f>
        <v>2</v>
      </c>
    </row>
    <row r="187" spans="1:11" ht="31.5" x14ac:dyDescent="0.25">
      <c r="A187" s="240"/>
      <c r="B187" s="244"/>
      <c r="C187" s="48" t="s">
        <v>32</v>
      </c>
      <c r="D187" s="39"/>
      <c r="E187" s="39"/>
      <c r="F187" s="39"/>
      <c r="G187" s="39"/>
      <c r="H187" s="29"/>
      <c r="I187" s="142"/>
      <c r="J187" s="173"/>
      <c r="K187" s="144"/>
    </row>
    <row r="188" spans="1:11" ht="15.75" x14ac:dyDescent="0.25">
      <c r="A188" s="240"/>
      <c r="B188" s="244"/>
      <c r="C188" s="47" t="s">
        <v>5</v>
      </c>
      <c r="D188" s="39"/>
      <c r="E188" s="39"/>
      <c r="F188" s="39"/>
      <c r="G188" s="39"/>
      <c r="H188" s="29"/>
      <c r="I188" s="142"/>
      <c r="J188" s="173"/>
      <c r="K188" s="144"/>
    </row>
    <row r="189" spans="1:11" ht="15.75" x14ac:dyDescent="0.25">
      <c r="A189" s="241"/>
      <c r="B189" s="262"/>
      <c r="C189" s="47" t="s">
        <v>9</v>
      </c>
      <c r="D189" s="39"/>
      <c r="E189" s="39"/>
      <c r="F189" s="39"/>
      <c r="G189" s="39"/>
      <c r="H189" s="29"/>
      <c r="I189" s="142"/>
      <c r="J189" s="173"/>
      <c r="K189" s="144"/>
    </row>
    <row r="190" spans="1:11" ht="15.75" x14ac:dyDescent="0.25">
      <c r="A190" s="239" t="s">
        <v>215</v>
      </c>
      <c r="B190" s="243" t="s">
        <v>128</v>
      </c>
      <c r="C190" s="45" t="s">
        <v>6</v>
      </c>
      <c r="D190" s="39">
        <f t="shared" ref="D190:K190" si="54">SUM(D193)</f>
        <v>0.5</v>
      </c>
      <c r="E190" s="39">
        <f t="shared" si="54"/>
        <v>0.5</v>
      </c>
      <c r="F190" s="39">
        <f t="shared" si="54"/>
        <v>0.5</v>
      </c>
      <c r="G190" s="39">
        <f t="shared" si="54"/>
        <v>0.5</v>
      </c>
      <c r="H190" s="39">
        <f t="shared" si="54"/>
        <v>0.5</v>
      </c>
      <c r="I190" s="43">
        <f t="shared" si="54"/>
        <v>0.5</v>
      </c>
      <c r="J190" s="43">
        <f t="shared" si="54"/>
        <v>0.5</v>
      </c>
      <c r="K190" s="39">
        <f t="shared" si="54"/>
        <v>0.5</v>
      </c>
    </row>
    <row r="191" spans="1:11" ht="18.75" customHeight="1" x14ac:dyDescent="0.25">
      <c r="A191" s="240"/>
      <c r="B191" s="244"/>
      <c r="C191" s="46" t="s">
        <v>8</v>
      </c>
      <c r="D191" s="39"/>
      <c r="E191" s="39"/>
      <c r="F191" s="39"/>
      <c r="G191" s="39"/>
      <c r="H191" s="29"/>
      <c r="I191" s="142"/>
      <c r="J191" s="173"/>
      <c r="K191" s="144"/>
    </row>
    <row r="192" spans="1:11" ht="15.75" x14ac:dyDescent="0.25">
      <c r="A192" s="240"/>
      <c r="B192" s="244"/>
      <c r="C192" s="47" t="s">
        <v>3</v>
      </c>
      <c r="D192" s="39"/>
      <c r="E192" s="39"/>
      <c r="F192" s="39"/>
      <c r="G192" s="39"/>
      <c r="H192" s="29"/>
      <c r="I192" s="142"/>
      <c r="J192" s="173"/>
      <c r="K192" s="144"/>
    </row>
    <row r="193" spans="1:11" ht="15.75" x14ac:dyDescent="0.25">
      <c r="A193" s="240"/>
      <c r="B193" s="244"/>
      <c r="C193" s="47" t="s">
        <v>4</v>
      </c>
      <c r="D193" s="39">
        <f>обос!J128</f>
        <v>0.5</v>
      </c>
      <c r="E193" s="39">
        <f>обос!K128</f>
        <v>0.5</v>
      </c>
      <c r="F193" s="39">
        <f>обос!L128</f>
        <v>0.5</v>
      </c>
      <c r="G193" s="39">
        <f>обос!M128</f>
        <v>0.5</v>
      </c>
      <c r="H193" s="39">
        <f>обос!N128</f>
        <v>0.5</v>
      </c>
      <c r="I193" s="39">
        <f>обос!O128</f>
        <v>0.5</v>
      </c>
      <c r="J193" s="39">
        <f>обос!P128</f>
        <v>0.5</v>
      </c>
      <c r="K193" s="39">
        <f>обос!Q128</f>
        <v>0.5</v>
      </c>
    </row>
    <row r="194" spans="1:11" ht="31.5" x14ac:dyDescent="0.25">
      <c r="A194" s="240"/>
      <c r="B194" s="244"/>
      <c r="C194" s="48" t="s">
        <v>32</v>
      </c>
      <c r="D194" s="39"/>
      <c r="E194" s="39"/>
      <c r="F194" s="39"/>
      <c r="G194" s="39"/>
      <c r="H194" s="29"/>
      <c r="I194" s="142"/>
      <c r="J194" s="173"/>
      <c r="K194" s="144"/>
    </row>
    <row r="195" spans="1:11" ht="15.75" x14ac:dyDescent="0.25">
      <c r="A195" s="240"/>
      <c r="B195" s="244"/>
      <c r="C195" s="47" t="s">
        <v>5</v>
      </c>
      <c r="D195" s="39"/>
      <c r="E195" s="39"/>
      <c r="F195" s="39"/>
      <c r="G195" s="39"/>
      <c r="H195" s="29"/>
      <c r="I195" s="142"/>
      <c r="J195" s="173"/>
      <c r="K195" s="144"/>
    </row>
    <row r="196" spans="1:11" ht="15.75" x14ac:dyDescent="0.25">
      <c r="A196" s="241"/>
      <c r="B196" s="262"/>
      <c r="C196" s="47" t="s">
        <v>9</v>
      </c>
      <c r="D196" s="39"/>
      <c r="E196" s="39"/>
      <c r="F196" s="39"/>
      <c r="G196" s="39"/>
      <c r="H196" s="29"/>
      <c r="I196" s="142"/>
      <c r="J196" s="144"/>
      <c r="K196" s="144"/>
    </row>
    <row r="197" spans="1:11" ht="15.75" x14ac:dyDescent="0.25">
      <c r="A197" s="239" t="s">
        <v>213</v>
      </c>
      <c r="B197" s="243" t="s">
        <v>129</v>
      </c>
      <c r="C197" s="266" t="s">
        <v>6</v>
      </c>
      <c r="D197" s="39"/>
      <c r="E197" s="39"/>
      <c r="F197" s="39"/>
      <c r="G197" s="39"/>
      <c r="H197" s="29"/>
      <c r="I197" s="142"/>
      <c r="J197" s="144"/>
      <c r="K197" s="144"/>
    </row>
    <row r="198" spans="1:11" ht="21.75" customHeight="1" x14ac:dyDescent="0.25">
      <c r="A198" s="240"/>
      <c r="B198" s="244"/>
      <c r="C198" s="267"/>
      <c r="D198" s="39">
        <f t="shared" ref="D198:E198" si="55">SUM(D201)</f>
        <v>1</v>
      </c>
      <c r="E198" s="39">
        <f t="shared" si="55"/>
        <v>1</v>
      </c>
      <c r="F198" s="39">
        <f>SUM(F201)</f>
        <v>1</v>
      </c>
      <c r="G198" s="39">
        <f t="shared" ref="G198:K198" si="56">SUM(G201)</f>
        <v>1</v>
      </c>
      <c r="H198" s="39">
        <f t="shared" si="56"/>
        <v>1</v>
      </c>
      <c r="I198" s="43">
        <f t="shared" si="56"/>
        <v>1</v>
      </c>
      <c r="J198" s="43">
        <f t="shared" si="56"/>
        <v>1</v>
      </c>
      <c r="K198" s="39">
        <f t="shared" si="56"/>
        <v>1</v>
      </c>
    </row>
    <row r="199" spans="1:11" ht="16.5" customHeight="1" x14ac:dyDescent="0.25">
      <c r="A199" s="240"/>
      <c r="B199" s="244"/>
      <c r="C199" s="46" t="s">
        <v>8</v>
      </c>
      <c r="D199" s="39"/>
      <c r="E199" s="39"/>
      <c r="F199" s="39"/>
      <c r="G199" s="39"/>
      <c r="H199" s="50"/>
      <c r="I199" s="154"/>
      <c r="J199" s="144"/>
      <c r="K199" s="144"/>
    </row>
    <row r="200" spans="1:11" ht="15.75" x14ac:dyDescent="0.25">
      <c r="A200" s="240"/>
      <c r="B200" s="244"/>
      <c r="C200" s="47" t="s">
        <v>3</v>
      </c>
      <c r="D200" s="39"/>
      <c r="E200" s="39"/>
      <c r="F200" s="39"/>
      <c r="G200" s="39"/>
      <c r="H200" s="29"/>
      <c r="I200" s="142"/>
      <c r="J200" s="144"/>
      <c r="K200" s="144"/>
    </row>
    <row r="201" spans="1:11" ht="15.75" x14ac:dyDescent="0.25">
      <c r="A201" s="240"/>
      <c r="B201" s="244"/>
      <c r="C201" s="47" t="s">
        <v>4</v>
      </c>
      <c r="D201" s="39">
        <f>обос!J131</f>
        <v>1</v>
      </c>
      <c r="E201" s="39">
        <f>обос!K131</f>
        <v>1</v>
      </c>
      <c r="F201" s="39">
        <f>обос!L131</f>
        <v>1</v>
      </c>
      <c r="G201" s="39">
        <f>обос!M131</f>
        <v>1</v>
      </c>
      <c r="H201" s="39">
        <f>обос!N131</f>
        <v>1</v>
      </c>
      <c r="I201" s="39">
        <f>обос!O131</f>
        <v>1</v>
      </c>
      <c r="J201" s="39">
        <f>обос!P131</f>
        <v>1</v>
      </c>
      <c r="K201" s="39">
        <f>обос!Q131</f>
        <v>1</v>
      </c>
    </row>
    <row r="202" spans="1:11" ht="31.5" x14ac:dyDescent="0.25">
      <c r="A202" s="240"/>
      <c r="B202" s="244"/>
      <c r="C202" s="48" t="s">
        <v>32</v>
      </c>
      <c r="D202" s="39"/>
      <c r="E202" s="39"/>
      <c r="F202" s="39"/>
      <c r="G202" s="39"/>
      <c r="H202" s="29"/>
      <c r="I202" s="142"/>
      <c r="J202" s="144"/>
      <c r="K202" s="144"/>
    </row>
    <row r="203" spans="1:11" ht="15.75" x14ac:dyDescent="0.25">
      <c r="A203" s="240"/>
      <c r="B203" s="244"/>
      <c r="C203" s="47" t="s">
        <v>5</v>
      </c>
      <c r="D203" s="39"/>
      <c r="E203" s="39"/>
      <c r="F203" s="39"/>
      <c r="G203" s="39"/>
      <c r="H203" s="29"/>
      <c r="I203" s="142"/>
      <c r="J203" s="144"/>
      <c r="K203" s="144"/>
    </row>
    <row r="204" spans="1:11" ht="15.75" x14ac:dyDescent="0.25">
      <c r="A204" s="241"/>
      <c r="B204" s="262"/>
      <c r="C204" s="47" t="s">
        <v>9</v>
      </c>
      <c r="D204" s="39"/>
      <c r="E204" s="39"/>
      <c r="F204" s="39"/>
      <c r="G204" s="39"/>
      <c r="H204" s="29"/>
      <c r="I204" s="142"/>
      <c r="J204" s="144"/>
      <c r="K204" s="144"/>
    </row>
    <row r="205" spans="1:11" ht="15.75" x14ac:dyDescent="0.25">
      <c r="A205" s="239" t="s">
        <v>214</v>
      </c>
      <c r="B205" s="243" t="s">
        <v>130</v>
      </c>
      <c r="C205" s="45" t="s">
        <v>6</v>
      </c>
      <c r="D205" s="39">
        <f t="shared" ref="D205:K205" si="57">SUM(D208)</f>
        <v>1.5</v>
      </c>
      <c r="E205" s="39">
        <f t="shared" si="57"/>
        <v>1.5</v>
      </c>
      <c r="F205" s="39">
        <f t="shared" si="57"/>
        <v>1.5</v>
      </c>
      <c r="G205" s="39">
        <f t="shared" si="57"/>
        <v>1.5</v>
      </c>
      <c r="H205" s="39">
        <f t="shared" si="57"/>
        <v>1.5</v>
      </c>
      <c r="I205" s="43">
        <f t="shared" si="57"/>
        <v>1.5</v>
      </c>
      <c r="J205" s="43">
        <f t="shared" si="57"/>
        <v>1.5</v>
      </c>
      <c r="K205" s="39">
        <f t="shared" si="57"/>
        <v>1.5</v>
      </c>
    </row>
    <row r="206" spans="1:11" ht="19.5" customHeight="1" x14ac:dyDescent="0.25">
      <c r="A206" s="240"/>
      <c r="B206" s="244"/>
      <c r="C206" s="46" t="s">
        <v>8</v>
      </c>
      <c r="D206" s="39"/>
      <c r="E206" s="39"/>
      <c r="F206" s="39"/>
      <c r="G206" s="39"/>
      <c r="H206" s="29"/>
      <c r="I206" s="142"/>
      <c r="J206" s="144"/>
      <c r="K206" s="144"/>
    </row>
    <row r="207" spans="1:11" ht="15.75" x14ac:dyDescent="0.25">
      <c r="A207" s="240"/>
      <c r="B207" s="244"/>
      <c r="C207" s="47" t="s">
        <v>3</v>
      </c>
      <c r="D207" s="39"/>
      <c r="E207" s="39"/>
      <c r="F207" s="39"/>
      <c r="G207" s="39"/>
      <c r="H207" s="29"/>
      <c r="I207" s="142"/>
      <c r="J207" s="144"/>
      <c r="K207" s="144"/>
    </row>
    <row r="208" spans="1:11" ht="15.75" x14ac:dyDescent="0.25">
      <c r="A208" s="240"/>
      <c r="B208" s="244"/>
      <c r="C208" s="47" t="s">
        <v>4</v>
      </c>
      <c r="D208" s="39">
        <f>обос!J134</f>
        <v>1.5</v>
      </c>
      <c r="E208" s="39">
        <f>обос!K134</f>
        <v>1.5</v>
      </c>
      <c r="F208" s="39">
        <f>обос!L134</f>
        <v>1.5</v>
      </c>
      <c r="G208" s="39">
        <f>обос!M134</f>
        <v>1.5</v>
      </c>
      <c r="H208" s="39">
        <f>обос!N134</f>
        <v>1.5</v>
      </c>
      <c r="I208" s="39">
        <f>обос!O134</f>
        <v>1.5</v>
      </c>
      <c r="J208" s="39">
        <f>обос!P134</f>
        <v>1.5</v>
      </c>
      <c r="K208" s="39">
        <f>обос!Q134</f>
        <v>1.5</v>
      </c>
    </row>
    <row r="209" spans="1:11" ht="31.5" x14ac:dyDescent="0.25">
      <c r="A209" s="240"/>
      <c r="B209" s="244"/>
      <c r="C209" s="48" t="s">
        <v>32</v>
      </c>
      <c r="D209" s="39"/>
      <c r="E209" s="39"/>
      <c r="F209" s="39"/>
      <c r="G209" s="39"/>
      <c r="H209" s="29"/>
      <c r="I209" s="142"/>
      <c r="J209" s="144"/>
      <c r="K209" s="144"/>
    </row>
    <row r="210" spans="1:11" ht="15.75" x14ac:dyDescent="0.25">
      <c r="A210" s="240"/>
      <c r="B210" s="244"/>
      <c r="C210" s="47" t="s">
        <v>5</v>
      </c>
      <c r="D210" s="39"/>
      <c r="E210" s="39"/>
      <c r="F210" s="39"/>
      <c r="G210" s="39"/>
      <c r="H210" s="29"/>
      <c r="I210" s="142"/>
      <c r="J210" s="144"/>
      <c r="K210" s="144"/>
    </row>
    <row r="211" spans="1:11" ht="15.75" x14ac:dyDescent="0.25">
      <c r="A211" s="241"/>
      <c r="B211" s="262"/>
      <c r="C211" s="47" t="s">
        <v>9</v>
      </c>
      <c r="D211" s="39"/>
      <c r="E211" s="39"/>
      <c r="F211" s="39"/>
      <c r="G211" s="39"/>
      <c r="H211" s="29"/>
      <c r="I211" s="142"/>
      <c r="J211" s="144"/>
      <c r="K211" s="144"/>
    </row>
    <row r="212" spans="1:11" ht="15.75" x14ac:dyDescent="0.25">
      <c r="A212" s="44"/>
      <c r="B212" s="52"/>
      <c r="C212" s="44"/>
      <c r="D212" s="44"/>
      <c r="E212" s="44"/>
      <c r="F212" s="44"/>
      <c r="G212" s="44"/>
      <c r="H212" s="44"/>
      <c r="I212" s="44"/>
    </row>
    <row r="213" spans="1:11" ht="15.75" x14ac:dyDescent="0.25">
      <c r="A213" s="44"/>
      <c r="B213" s="52"/>
      <c r="C213" s="44"/>
      <c r="D213" s="44"/>
      <c r="E213" s="44"/>
      <c r="F213" s="44"/>
      <c r="G213" s="44"/>
      <c r="H213" s="44"/>
      <c r="I213" s="44"/>
    </row>
    <row r="214" spans="1:11" ht="15.75" x14ac:dyDescent="0.25">
      <c r="A214" s="44"/>
      <c r="B214" s="52"/>
      <c r="C214" s="44"/>
      <c r="D214" s="44"/>
      <c r="E214" s="44"/>
      <c r="F214" s="44"/>
      <c r="G214" s="44"/>
      <c r="H214" s="44"/>
      <c r="I214" s="44"/>
    </row>
    <row r="215" spans="1:11" ht="15.75" x14ac:dyDescent="0.25">
      <c r="A215" s="44"/>
      <c r="B215" s="44"/>
      <c r="C215" s="44"/>
      <c r="D215" s="44"/>
      <c r="E215" s="44"/>
      <c r="F215" s="44"/>
      <c r="G215" s="44"/>
      <c r="H215" s="44"/>
      <c r="I215" s="44"/>
    </row>
    <row r="216" spans="1:11" ht="15.75" x14ac:dyDescent="0.25">
      <c r="A216" s="44"/>
      <c r="B216" s="44"/>
      <c r="C216" s="44"/>
      <c r="D216" s="44"/>
      <c r="E216" s="44"/>
      <c r="F216" s="44"/>
      <c r="G216" s="44"/>
      <c r="H216" s="44"/>
      <c r="I216" s="44"/>
    </row>
  </sheetData>
  <mergeCells count="65">
    <mergeCell ref="D6:K6"/>
    <mergeCell ref="A4:K4"/>
    <mergeCell ref="A169:A175"/>
    <mergeCell ref="B169:B175"/>
    <mergeCell ref="A163:A168"/>
    <mergeCell ref="A150:A156"/>
    <mergeCell ref="B157:B162"/>
    <mergeCell ref="B6:B7"/>
    <mergeCell ref="A6:A7"/>
    <mergeCell ref="A24:A30"/>
    <mergeCell ref="B24:B30"/>
    <mergeCell ref="C6:C7"/>
    <mergeCell ref="A16:A22"/>
    <mergeCell ref="B16:B22"/>
    <mergeCell ref="A9:A15"/>
    <mergeCell ref="B9:B15"/>
    <mergeCell ref="B31:B37"/>
    <mergeCell ref="A31:A37"/>
    <mergeCell ref="A157:A162"/>
    <mergeCell ref="B66:B72"/>
    <mergeCell ref="A66:A72"/>
    <mergeCell ref="A59:A65"/>
    <mergeCell ref="B59:B65"/>
    <mergeCell ref="B115:B121"/>
    <mergeCell ref="A115:A121"/>
    <mergeCell ref="B52:B58"/>
    <mergeCell ref="A52:A58"/>
    <mergeCell ref="A38:A44"/>
    <mergeCell ref="B38:B44"/>
    <mergeCell ref="A45:A51"/>
    <mergeCell ref="B45:B51"/>
    <mergeCell ref="B87:B93"/>
    <mergeCell ref="B108:B114"/>
    <mergeCell ref="A108:A114"/>
    <mergeCell ref="B80:B86"/>
    <mergeCell ref="A80:A86"/>
    <mergeCell ref="A122:A128"/>
    <mergeCell ref="B122:B128"/>
    <mergeCell ref="A87:A93"/>
    <mergeCell ref="A94:A100"/>
    <mergeCell ref="B94:B100"/>
    <mergeCell ref="B101:B107"/>
    <mergeCell ref="A101:A107"/>
    <mergeCell ref="B73:B79"/>
    <mergeCell ref="A73:A79"/>
    <mergeCell ref="A205:A211"/>
    <mergeCell ref="B205:B211"/>
    <mergeCell ref="C182:C183"/>
    <mergeCell ref="A190:A196"/>
    <mergeCell ref="B190:B196"/>
    <mergeCell ref="A197:A204"/>
    <mergeCell ref="B197:B204"/>
    <mergeCell ref="C197:C198"/>
    <mergeCell ref="A129:A135"/>
    <mergeCell ref="B129:B135"/>
    <mergeCell ref="A176:A181"/>
    <mergeCell ref="B176:B181"/>
    <mergeCell ref="A182:A189"/>
    <mergeCell ref="B182:B189"/>
    <mergeCell ref="B163:B168"/>
    <mergeCell ref="A143:A149"/>
    <mergeCell ref="A136:A142"/>
    <mergeCell ref="B136:B142"/>
    <mergeCell ref="B143:B149"/>
    <mergeCell ref="B150:B156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3" firstPageNumber="163" fitToHeight="0" orientation="landscape" r:id="rId1"/>
  <headerFooter scaleWithDoc="0"/>
  <rowBreaks count="2" manualBreakCount="2">
    <brk id="15" max="16383" man="1"/>
    <brk id="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="89" zoomScaleNormal="89" workbookViewId="0">
      <selection activeCell="B23" sqref="B23"/>
    </sheetView>
  </sheetViews>
  <sheetFormatPr defaultRowHeight="12.75" x14ac:dyDescent="0.2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26.140625" customWidth="1"/>
    <col min="8" max="8" width="18.5703125" customWidth="1"/>
    <col min="9" max="9" width="25.42578125" customWidth="1"/>
  </cols>
  <sheetData>
    <row r="1" spans="1:9" ht="15.75" x14ac:dyDescent="0.25">
      <c r="D1" s="1"/>
      <c r="E1" s="1"/>
      <c r="F1" s="1"/>
      <c r="G1" s="1"/>
      <c r="H1" s="1"/>
      <c r="I1" s="1"/>
    </row>
    <row r="2" spans="1:9" ht="16.5" x14ac:dyDescent="0.25">
      <c r="D2" s="1"/>
      <c r="E2" s="1"/>
      <c r="F2" s="1"/>
      <c r="G2" s="1"/>
      <c r="H2" s="1"/>
      <c r="I2" s="59" t="s">
        <v>14</v>
      </c>
    </row>
    <row r="3" spans="1:9" ht="15" customHeight="1" x14ac:dyDescent="0.25">
      <c r="C3" s="3"/>
      <c r="D3" s="6"/>
      <c r="E3" s="7"/>
      <c r="F3" s="7"/>
      <c r="G3" s="7"/>
      <c r="H3" s="7"/>
      <c r="I3" s="7"/>
    </row>
    <row r="4" spans="1:9" ht="6" hidden="1" customHeight="1" x14ac:dyDescent="0.25">
      <c r="C4" s="3"/>
      <c r="D4" s="8"/>
      <c r="E4" s="9"/>
      <c r="F4" s="9"/>
      <c r="G4" s="9"/>
      <c r="H4" s="9"/>
      <c r="I4" s="9"/>
    </row>
    <row r="5" spans="1:9" s="2" customFormat="1" ht="55.5" customHeight="1" x14ac:dyDescent="0.2">
      <c r="C5" s="290" t="s">
        <v>269</v>
      </c>
      <c r="D5" s="290"/>
      <c r="E5" s="290"/>
      <c r="F5" s="290"/>
      <c r="G5" s="290"/>
      <c r="H5" s="290"/>
      <c r="I5" s="290"/>
    </row>
    <row r="6" spans="1:9" ht="3.75" customHeight="1" x14ac:dyDescent="0.25">
      <c r="C6" s="82"/>
      <c r="D6" s="8"/>
      <c r="E6" s="9"/>
      <c r="F6" s="9"/>
      <c r="G6" s="9"/>
      <c r="H6" s="9"/>
      <c r="I6" s="9"/>
    </row>
    <row r="7" spans="1:9" s="10" customFormat="1" ht="36.75" customHeight="1" x14ac:dyDescent="0.2">
      <c r="A7" s="305" t="s">
        <v>1</v>
      </c>
      <c r="B7" s="305" t="s">
        <v>2</v>
      </c>
      <c r="C7" s="308" t="s">
        <v>27</v>
      </c>
      <c r="D7" s="311" t="s">
        <v>28</v>
      </c>
      <c r="E7" s="11" t="s">
        <v>21</v>
      </c>
      <c r="F7" s="11"/>
      <c r="G7" s="311" t="s">
        <v>22</v>
      </c>
      <c r="H7" s="311" t="s">
        <v>29</v>
      </c>
      <c r="I7" s="302" t="s">
        <v>30</v>
      </c>
    </row>
    <row r="8" spans="1:9" s="2" customFormat="1" ht="15.75" x14ac:dyDescent="0.2">
      <c r="A8" s="306"/>
      <c r="B8" s="306"/>
      <c r="C8" s="309"/>
      <c r="D8" s="311"/>
      <c r="E8" s="20"/>
      <c r="F8" s="20"/>
      <c r="G8" s="311"/>
      <c r="H8" s="311"/>
      <c r="I8" s="303"/>
    </row>
    <row r="9" spans="1:9" s="10" customFormat="1" ht="135" customHeight="1" x14ac:dyDescent="0.2">
      <c r="A9" s="307"/>
      <c r="B9" s="307"/>
      <c r="C9" s="310"/>
      <c r="D9" s="311"/>
      <c r="E9" s="62" t="s">
        <v>23</v>
      </c>
      <c r="F9" s="62" t="s">
        <v>24</v>
      </c>
      <c r="G9" s="311"/>
      <c r="H9" s="311"/>
      <c r="I9" s="304"/>
    </row>
    <row r="10" spans="1:9" s="5" customFormat="1" ht="15.75" x14ac:dyDescent="0.2">
      <c r="A10" s="21">
        <v>1</v>
      </c>
      <c r="B10" s="12">
        <v>2</v>
      </c>
      <c r="C10" s="63">
        <v>3</v>
      </c>
      <c r="D10" s="63">
        <v>4</v>
      </c>
      <c r="E10" s="63">
        <v>5</v>
      </c>
      <c r="F10" s="63">
        <v>6</v>
      </c>
      <c r="G10" s="63">
        <v>7</v>
      </c>
      <c r="H10" s="63">
        <v>8</v>
      </c>
      <c r="I10" s="63">
        <v>9</v>
      </c>
    </row>
    <row r="11" spans="1:9" s="5" customFormat="1" ht="165.75" customHeight="1" x14ac:dyDescent="0.2">
      <c r="A11" s="21"/>
      <c r="B11" s="53" t="s">
        <v>13</v>
      </c>
      <c r="C11" s="63" t="s">
        <v>275</v>
      </c>
      <c r="D11" s="90" t="s">
        <v>250</v>
      </c>
      <c r="E11" s="26">
        <v>44197</v>
      </c>
      <c r="F11" s="26">
        <v>44561</v>
      </c>
      <c r="G11" s="63" t="s">
        <v>101</v>
      </c>
      <c r="H11" s="141" t="s">
        <v>212</v>
      </c>
      <c r="I11" s="84">
        <f>SUM(I12+I18+I23+I26+I29+I33+I35)</f>
        <v>12082.4</v>
      </c>
    </row>
    <row r="12" spans="1:9" s="2" customFormat="1" ht="118.5" customHeight="1" x14ac:dyDescent="0.25">
      <c r="A12" s="22"/>
      <c r="B12" s="23" t="s">
        <v>10</v>
      </c>
      <c r="C12" s="28" t="s">
        <v>66</v>
      </c>
      <c r="D12" s="90" t="s">
        <v>98</v>
      </c>
      <c r="E12" s="26">
        <v>44197</v>
      </c>
      <c r="F12" s="26">
        <v>44561</v>
      </c>
      <c r="G12" s="13" t="s">
        <v>102</v>
      </c>
      <c r="H12" s="13" t="s">
        <v>211</v>
      </c>
      <c r="I12" s="83">
        <f>I13+I14+I15+I16+I17</f>
        <v>401.8</v>
      </c>
    </row>
    <row r="13" spans="1:9" s="2" customFormat="1" ht="119.25" customHeight="1" x14ac:dyDescent="0.25">
      <c r="A13" s="22"/>
      <c r="B13" s="23" t="s">
        <v>25</v>
      </c>
      <c r="C13" s="28" t="s">
        <v>111</v>
      </c>
      <c r="D13" s="90" t="s">
        <v>98</v>
      </c>
      <c r="E13" s="26">
        <v>44197</v>
      </c>
      <c r="F13" s="26">
        <v>44561</v>
      </c>
      <c r="G13" s="4"/>
      <c r="H13" s="13" t="s">
        <v>221</v>
      </c>
      <c r="I13" s="83">
        <f>обос!J17</f>
        <v>286.8</v>
      </c>
    </row>
    <row r="14" spans="1:9" s="2" customFormat="1" ht="94.5" x14ac:dyDescent="0.25">
      <c r="A14" s="22"/>
      <c r="B14" s="23" t="s">
        <v>41</v>
      </c>
      <c r="C14" s="28" t="s">
        <v>114</v>
      </c>
      <c r="D14" s="90" t="s">
        <v>246</v>
      </c>
      <c r="E14" s="26">
        <v>44197</v>
      </c>
      <c r="F14" s="26">
        <v>44561</v>
      </c>
      <c r="G14" s="4"/>
      <c r="H14" s="13" t="s">
        <v>221</v>
      </c>
      <c r="I14" s="83">
        <f>обос!J22</f>
        <v>20</v>
      </c>
    </row>
    <row r="15" spans="1:9" s="2" customFormat="1" ht="94.5" x14ac:dyDescent="0.25">
      <c r="A15" s="22"/>
      <c r="B15" s="23" t="s">
        <v>48</v>
      </c>
      <c r="C15" s="28" t="s">
        <v>115</v>
      </c>
      <c r="D15" s="63" t="s">
        <v>251</v>
      </c>
      <c r="E15" s="26">
        <v>44197</v>
      </c>
      <c r="F15" s="26">
        <v>44561</v>
      </c>
      <c r="G15" s="4"/>
      <c r="H15" s="13" t="s">
        <v>222</v>
      </c>
      <c r="I15" s="83">
        <f>обос!J26</f>
        <v>63</v>
      </c>
    </row>
    <row r="16" spans="1:9" s="2" customFormat="1" ht="47.25" x14ac:dyDescent="0.25">
      <c r="A16" s="22"/>
      <c r="B16" s="23" t="s">
        <v>43</v>
      </c>
      <c r="C16" s="28" t="s">
        <v>116</v>
      </c>
      <c r="D16" s="63" t="s">
        <v>237</v>
      </c>
      <c r="E16" s="26">
        <v>44197</v>
      </c>
      <c r="F16" s="26">
        <v>44561</v>
      </c>
      <c r="G16" s="4"/>
      <c r="H16" s="156" t="s">
        <v>253</v>
      </c>
      <c r="I16" s="83">
        <f>обос!J32</f>
        <v>2</v>
      </c>
    </row>
    <row r="17" spans="1:9" s="2" customFormat="1" ht="47.25" x14ac:dyDescent="0.25">
      <c r="A17" s="22"/>
      <c r="B17" s="28" t="s">
        <v>97</v>
      </c>
      <c r="C17" s="28" t="s">
        <v>118</v>
      </c>
      <c r="D17" s="90" t="s">
        <v>237</v>
      </c>
      <c r="E17" s="26">
        <v>44197</v>
      </c>
      <c r="F17" s="26">
        <v>44561</v>
      </c>
      <c r="G17" s="4"/>
      <c r="H17" s="13" t="s">
        <v>252</v>
      </c>
      <c r="I17" s="83">
        <f>обос!J36</f>
        <v>30</v>
      </c>
    </row>
    <row r="18" spans="1:9" s="2" customFormat="1" ht="101.25" customHeight="1" x14ac:dyDescent="0.25">
      <c r="A18" s="22"/>
      <c r="B18" s="23" t="s">
        <v>11</v>
      </c>
      <c r="C18" s="28" t="s">
        <v>71</v>
      </c>
      <c r="D18" s="90" t="s">
        <v>220</v>
      </c>
      <c r="E18" s="26">
        <v>44197</v>
      </c>
      <c r="F18" s="26">
        <v>44561</v>
      </c>
      <c r="G18" s="13" t="s">
        <v>103</v>
      </c>
      <c r="H18" s="4" t="s">
        <v>226</v>
      </c>
      <c r="I18" s="83">
        <f>I19+I20+I21+I22</f>
        <v>4574.3999999999996</v>
      </c>
    </row>
    <row r="19" spans="1:9" s="2" customFormat="1" ht="47.25" x14ac:dyDescent="0.25">
      <c r="A19" s="22"/>
      <c r="B19" s="24" t="s">
        <v>54</v>
      </c>
      <c r="C19" s="28" t="s">
        <v>73</v>
      </c>
      <c r="D19" s="90" t="s">
        <v>220</v>
      </c>
      <c r="E19" s="26">
        <v>44197</v>
      </c>
      <c r="F19" s="26">
        <v>44561</v>
      </c>
      <c r="G19" s="4"/>
      <c r="H19" s="85" t="s">
        <v>226</v>
      </c>
      <c r="I19" s="83">
        <f>обос!J45</f>
        <v>4548.3999999999996</v>
      </c>
    </row>
    <row r="20" spans="1:9" s="2" customFormat="1" ht="31.5" x14ac:dyDescent="0.25">
      <c r="A20" s="22"/>
      <c r="B20" s="28" t="s">
        <v>75</v>
      </c>
      <c r="C20" s="28" t="s">
        <v>119</v>
      </c>
      <c r="D20" s="90" t="s">
        <v>224</v>
      </c>
      <c r="E20" s="26">
        <v>44197</v>
      </c>
      <c r="F20" s="26">
        <v>44561</v>
      </c>
      <c r="G20" s="4"/>
      <c r="H20" s="4" t="s">
        <v>226</v>
      </c>
      <c r="I20" s="83">
        <f>обос!J51</f>
        <v>5</v>
      </c>
    </row>
    <row r="21" spans="1:9" s="2" customFormat="1" ht="31.5" x14ac:dyDescent="0.25">
      <c r="A21" s="22"/>
      <c r="B21" s="28" t="s">
        <v>76</v>
      </c>
      <c r="C21" s="28" t="s">
        <v>77</v>
      </c>
      <c r="D21" s="90" t="s">
        <v>224</v>
      </c>
      <c r="E21" s="26">
        <v>44197</v>
      </c>
      <c r="F21" s="26">
        <v>44561</v>
      </c>
      <c r="G21" s="4"/>
      <c r="H21" s="4" t="s">
        <v>225</v>
      </c>
      <c r="I21" s="83">
        <f>обос!J54</f>
        <v>20</v>
      </c>
    </row>
    <row r="22" spans="1:9" s="2" customFormat="1" ht="31.5" x14ac:dyDescent="0.25">
      <c r="A22" s="22"/>
      <c r="B22" s="28" t="s">
        <v>280</v>
      </c>
      <c r="C22" s="28" t="s">
        <v>231</v>
      </c>
      <c r="D22" s="151" t="s">
        <v>224</v>
      </c>
      <c r="E22" s="26">
        <v>44197</v>
      </c>
      <c r="F22" s="26">
        <v>44561</v>
      </c>
      <c r="G22" s="4"/>
      <c r="H22" s="4" t="s">
        <v>169</v>
      </c>
      <c r="I22" s="83">
        <f>обос!J57</f>
        <v>1</v>
      </c>
    </row>
    <row r="23" spans="1:9" s="2" customFormat="1" ht="84.75" customHeight="1" x14ac:dyDescent="0.25">
      <c r="A23" s="22"/>
      <c r="B23" s="23" t="s">
        <v>39</v>
      </c>
      <c r="C23" s="28" t="s">
        <v>26</v>
      </c>
      <c r="D23" s="63" t="s">
        <v>96</v>
      </c>
      <c r="E23" s="26">
        <v>44197</v>
      </c>
      <c r="F23" s="26">
        <v>44561</v>
      </c>
      <c r="G23" s="13" t="s">
        <v>104</v>
      </c>
      <c r="H23" s="13" t="s">
        <v>168</v>
      </c>
      <c r="I23" s="83">
        <f>I24+I25</f>
        <v>4456.6000000000004</v>
      </c>
    </row>
    <row r="24" spans="1:9" s="2" customFormat="1" ht="163.5" customHeight="1" x14ac:dyDescent="0.25">
      <c r="A24" s="22"/>
      <c r="B24" s="24" t="s">
        <v>55</v>
      </c>
      <c r="C24" s="28" t="s">
        <v>90</v>
      </c>
      <c r="D24" s="63" t="s">
        <v>96</v>
      </c>
      <c r="E24" s="26">
        <v>44197</v>
      </c>
      <c r="F24" s="26">
        <v>44561</v>
      </c>
      <c r="G24" s="4"/>
      <c r="H24" s="13" t="s">
        <v>168</v>
      </c>
      <c r="I24" s="83">
        <f>обос!J63</f>
        <v>4123.8</v>
      </c>
    </row>
    <row r="25" spans="1:9" s="2" customFormat="1" ht="88.5" customHeight="1" x14ac:dyDescent="0.25">
      <c r="A25" s="22"/>
      <c r="B25" s="24" t="s">
        <v>56</v>
      </c>
      <c r="C25" s="28" t="s">
        <v>91</v>
      </c>
      <c r="D25" s="63" t="s">
        <v>96</v>
      </c>
      <c r="E25" s="26">
        <v>44197</v>
      </c>
      <c r="F25" s="26">
        <v>44561</v>
      </c>
      <c r="G25" s="4"/>
      <c r="H25" s="13" t="s">
        <v>168</v>
      </c>
      <c r="I25" s="83">
        <f>обос!J71</f>
        <v>332.8</v>
      </c>
    </row>
    <row r="26" spans="1:9" s="2" customFormat="1" ht="117.75" customHeight="1" x14ac:dyDescent="0.25">
      <c r="A26" s="22"/>
      <c r="B26" s="23" t="s">
        <v>33</v>
      </c>
      <c r="C26" s="28" t="s">
        <v>100</v>
      </c>
      <c r="D26" s="63" t="s">
        <v>98</v>
      </c>
      <c r="E26" s="26">
        <v>44197</v>
      </c>
      <c r="F26" s="26">
        <v>44561</v>
      </c>
      <c r="G26" s="13" t="s">
        <v>105</v>
      </c>
      <c r="H26" s="13" t="s">
        <v>223</v>
      </c>
      <c r="I26" s="83">
        <f>I27+I28</f>
        <v>2634.6</v>
      </c>
    </row>
    <row r="27" spans="1:9" s="2" customFormat="1" ht="65.25" customHeight="1" x14ac:dyDescent="0.25">
      <c r="A27" s="22"/>
      <c r="B27" s="24" t="s">
        <v>34</v>
      </c>
      <c r="C27" s="28" t="s">
        <v>120</v>
      </c>
      <c r="D27" s="63" t="s">
        <v>254</v>
      </c>
      <c r="E27" s="26">
        <v>44197</v>
      </c>
      <c r="F27" s="26">
        <v>44561</v>
      </c>
      <c r="G27" s="4"/>
      <c r="H27" s="13" t="s">
        <v>223</v>
      </c>
      <c r="I27" s="83">
        <f>обос!J88</f>
        <v>1060</v>
      </c>
    </row>
    <row r="28" spans="1:9" s="2" customFormat="1" ht="56.25" customHeight="1" x14ac:dyDescent="0.25">
      <c r="A28" s="22"/>
      <c r="B28" s="24" t="s">
        <v>35</v>
      </c>
      <c r="C28" s="28" t="s">
        <v>81</v>
      </c>
      <c r="D28" s="90" t="s">
        <v>218</v>
      </c>
      <c r="E28" s="26">
        <v>44197</v>
      </c>
      <c r="F28" s="26">
        <v>44561</v>
      </c>
      <c r="G28" s="4"/>
      <c r="H28" s="4" t="s">
        <v>227</v>
      </c>
      <c r="I28" s="83">
        <f>обос!J93</f>
        <v>1574.6</v>
      </c>
    </row>
    <row r="29" spans="1:9" s="2" customFormat="1" ht="110.25" x14ac:dyDescent="0.25">
      <c r="A29" s="22"/>
      <c r="B29" s="24" t="s">
        <v>36</v>
      </c>
      <c r="C29" s="28" t="s">
        <v>228</v>
      </c>
      <c r="D29" s="63" t="s">
        <v>99</v>
      </c>
      <c r="E29" s="26">
        <v>44197</v>
      </c>
      <c r="F29" s="26">
        <v>44561</v>
      </c>
      <c r="G29" s="13" t="s">
        <v>106</v>
      </c>
      <c r="H29" s="4" t="s">
        <v>168</v>
      </c>
      <c r="I29" s="83">
        <f>I30+I31+I32</f>
        <v>10</v>
      </c>
    </row>
    <row r="30" spans="1:9" s="2" customFormat="1" ht="47.25" x14ac:dyDescent="0.25">
      <c r="A30" s="22"/>
      <c r="B30" s="24" t="s">
        <v>57</v>
      </c>
      <c r="C30" s="28" t="s">
        <v>83</v>
      </c>
      <c r="D30" s="63" t="s">
        <v>248</v>
      </c>
      <c r="E30" s="26">
        <v>44197</v>
      </c>
      <c r="F30" s="26">
        <v>44561</v>
      </c>
      <c r="G30" s="4"/>
      <c r="H30" s="4" t="s">
        <v>210</v>
      </c>
      <c r="I30" s="83">
        <f>обос!J104</f>
        <v>2</v>
      </c>
    </row>
    <row r="31" spans="1:9" ht="47.25" x14ac:dyDescent="0.25">
      <c r="A31" s="22"/>
      <c r="B31" s="24" t="s">
        <v>58</v>
      </c>
      <c r="C31" s="25" t="s">
        <v>94</v>
      </c>
      <c r="D31" s="63" t="s">
        <v>248</v>
      </c>
      <c r="E31" s="26">
        <v>44197</v>
      </c>
      <c r="F31" s="26">
        <v>44561</v>
      </c>
      <c r="G31" s="4"/>
      <c r="H31" s="4" t="s">
        <v>210</v>
      </c>
      <c r="I31" s="83">
        <f>обос!J108</f>
        <v>2</v>
      </c>
    </row>
    <row r="32" spans="1:9" ht="94.5" x14ac:dyDescent="0.25">
      <c r="A32" s="22"/>
      <c r="B32" s="28" t="s">
        <v>85</v>
      </c>
      <c r="C32" s="25" t="s">
        <v>86</v>
      </c>
      <c r="D32" s="63" t="s">
        <v>249</v>
      </c>
      <c r="E32" s="26">
        <v>44197</v>
      </c>
      <c r="F32" s="26">
        <v>44561</v>
      </c>
      <c r="G32" s="4"/>
      <c r="H32" s="4" t="s">
        <v>210</v>
      </c>
      <c r="I32" s="83">
        <f>обос!J111</f>
        <v>6</v>
      </c>
    </row>
    <row r="33" spans="1:9" ht="136.5" customHeight="1" x14ac:dyDescent="0.25">
      <c r="A33" s="22"/>
      <c r="B33" s="24" t="s">
        <v>37</v>
      </c>
      <c r="C33" s="28" t="s">
        <v>95</v>
      </c>
      <c r="D33" s="63" t="s">
        <v>255</v>
      </c>
      <c r="E33" s="26">
        <v>44197</v>
      </c>
      <c r="F33" s="26">
        <v>44561</v>
      </c>
      <c r="G33" s="13" t="s">
        <v>107</v>
      </c>
      <c r="H33" s="4" t="s">
        <v>210</v>
      </c>
      <c r="I33" s="83">
        <f>I34</f>
        <v>0</v>
      </c>
    </row>
    <row r="34" spans="1:9" ht="101.25" customHeight="1" x14ac:dyDescent="0.25">
      <c r="A34" s="22"/>
      <c r="B34" s="28" t="s">
        <v>282</v>
      </c>
      <c r="C34" s="28" t="s">
        <v>234</v>
      </c>
      <c r="D34" s="153" t="s">
        <v>246</v>
      </c>
      <c r="E34" s="26">
        <v>44197</v>
      </c>
      <c r="F34" s="26">
        <v>44561</v>
      </c>
      <c r="G34" s="4"/>
      <c r="H34" s="4"/>
      <c r="I34" s="83">
        <f>обос!J117</f>
        <v>0</v>
      </c>
    </row>
    <row r="35" spans="1:9" ht="104.25" customHeight="1" x14ac:dyDescent="0.25">
      <c r="A35" s="144"/>
      <c r="B35" s="28" t="s">
        <v>121</v>
      </c>
      <c r="C35" s="28" t="s">
        <v>122</v>
      </c>
      <c r="D35" s="90" t="s">
        <v>247</v>
      </c>
      <c r="E35" s="26">
        <v>44197</v>
      </c>
      <c r="F35" s="26">
        <v>44561</v>
      </c>
      <c r="G35" s="13" t="s">
        <v>219</v>
      </c>
      <c r="H35" s="13" t="s">
        <v>229</v>
      </c>
      <c r="I35" s="83">
        <f>I36+I37+I38+I39</f>
        <v>5</v>
      </c>
    </row>
    <row r="36" spans="1:9" ht="58.5" customHeight="1" x14ac:dyDescent="0.25">
      <c r="A36" s="144"/>
      <c r="B36" s="28" t="s">
        <v>170</v>
      </c>
      <c r="C36" s="28" t="s">
        <v>127</v>
      </c>
      <c r="D36" s="90" t="s">
        <v>248</v>
      </c>
      <c r="E36" s="26">
        <v>44197</v>
      </c>
      <c r="F36" s="26">
        <v>44561</v>
      </c>
      <c r="G36" s="4"/>
      <c r="H36" s="13" t="s">
        <v>210</v>
      </c>
      <c r="I36" s="83">
        <f>обос!J124</f>
        <v>2</v>
      </c>
    </row>
    <row r="37" spans="1:9" ht="48.75" customHeight="1" x14ac:dyDescent="0.25">
      <c r="A37" s="144"/>
      <c r="B37" s="28" t="s">
        <v>171</v>
      </c>
      <c r="C37" s="28" t="s">
        <v>128</v>
      </c>
      <c r="D37" s="90" t="s">
        <v>248</v>
      </c>
      <c r="E37" s="26">
        <v>44197</v>
      </c>
      <c r="F37" s="26">
        <v>44561</v>
      </c>
      <c r="G37" s="4"/>
      <c r="H37" s="13" t="s">
        <v>210</v>
      </c>
      <c r="I37" s="83">
        <f>обос!J128</f>
        <v>0.5</v>
      </c>
    </row>
    <row r="38" spans="1:9" ht="48" customHeight="1" x14ac:dyDescent="0.25">
      <c r="A38" s="144"/>
      <c r="B38" s="28" t="s">
        <v>172</v>
      </c>
      <c r="C38" s="28" t="s">
        <v>129</v>
      </c>
      <c r="D38" s="90" t="s">
        <v>220</v>
      </c>
      <c r="E38" s="26">
        <v>44197</v>
      </c>
      <c r="F38" s="26">
        <v>44561</v>
      </c>
      <c r="G38" s="4"/>
      <c r="H38" s="13" t="s">
        <v>169</v>
      </c>
      <c r="I38" s="83">
        <f>обос!J131</f>
        <v>1</v>
      </c>
    </row>
    <row r="39" spans="1:9" ht="84" customHeight="1" x14ac:dyDescent="0.25">
      <c r="A39" s="144"/>
      <c r="B39" s="28" t="s">
        <v>173</v>
      </c>
      <c r="C39" s="28" t="s">
        <v>130</v>
      </c>
      <c r="D39" s="90" t="s">
        <v>256</v>
      </c>
      <c r="E39" s="26">
        <v>44197</v>
      </c>
      <c r="F39" s="26">
        <v>44561</v>
      </c>
      <c r="G39" s="4"/>
      <c r="H39" s="13" t="s">
        <v>221</v>
      </c>
      <c r="I39" s="83">
        <f>обос!J134</f>
        <v>1.5</v>
      </c>
    </row>
    <row r="40" spans="1:9" ht="15" x14ac:dyDescent="0.2">
      <c r="C40" s="81"/>
      <c r="D40" s="81"/>
      <c r="E40" s="81"/>
      <c r="F40" s="81"/>
      <c r="G40" s="81"/>
      <c r="H40" s="81"/>
      <c r="I40" s="81"/>
    </row>
  </sheetData>
  <mergeCells count="8">
    <mergeCell ref="C5:I5"/>
    <mergeCell ref="I7:I9"/>
    <mergeCell ref="A7:A9"/>
    <mergeCell ref="B7:B9"/>
    <mergeCell ref="C7:C9"/>
    <mergeCell ref="D7:D9"/>
    <mergeCell ref="G7:G9"/>
    <mergeCell ref="H7:H9"/>
  </mergeCells>
  <pageMargins left="0.39370078740157483" right="0.39370078740157483" top="0.7480314960629921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обос</vt:lpstr>
      <vt:lpstr>приложение 3</vt:lpstr>
      <vt:lpstr>приложение4</vt:lpstr>
      <vt:lpstr>приложение 5</vt:lpstr>
      <vt:lpstr>обос!Заголовки_для_печати</vt:lpstr>
      <vt:lpstr>'приложение 3'!Заголовки_для_печати</vt:lpstr>
      <vt:lpstr>'приложение 5'!Заголовки_для_печати</vt:lpstr>
      <vt:lpstr>приложение4!Заголовки_для_печати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2020-11-11T10:47:25Z</cp:lastPrinted>
  <dcterms:created xsi:type="dcterms:W3CDTF">2005-05-11T09:34:44Z</dcterms:created>
  <dcterms:modified xsi:type="dcterms:W3CDTF">2021-02-12T05:52:02Z</dcterms:modified>
</cp:coreProperties>
</file>