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315" windowWidth="11340" windowHeight="6555" tabRatio="694" activeTab="2"/>
  </bookViews>
  <sheets>
    <sheet name="обос" sheetId="65" r:id="rId1"/>
    <sheet name="приложение 3" sheetId="45" r:id="rId2"/>
    <sheet name="приложение4" sheetId="56" r:id="rId3"/>
    <sheet name="приложение 5" sheetId="62" r:id="rId4"/>
  </sheets>
  <definedNames>
    <definedName name="_xlnm.Print_Titles" localSheetId="0">обос!$5:$6</definedName>
    <definedName name="_xlnm.Print_Titles" localSheetId="1">'приложение 3'!$6:$7</definedName>
    <definedName name="_xlnm.Print_Titles" localSheetId="3">'приложение 5'!$7:$9</definedName>
    <definedName name="_xlnm.Print_Titles" localSheetId="2">приложение4!$6:$7</definedName>
    <definedName name="_xlnm.Print_Area" localSheetId="2">приложение4!#REF!</definedName>
  </definedNames>
  <calcPr calcId="144525"/>
</workbook>
</file>

<file path=xl/calcChain.xml><?xml version="1.0" encoding="utf-8"?>
<calcChain xmlns="http://schemas.openxmlformats.org/spreadsheetml/2006/main">
  <c r="J25" i="45" l="1"/>
  <c r="L130" i="65" l="1"/>
  <c r="L17" i="65"/>
  <c r="H184" i="45" l="1"/>
  <c r="H181" i="45"/>
  <c r="H187" i="45"/>
  <c r="J181" i="45" l="1"/>
  <c r="J184" i="45"/>
  <c r="J39" i="45"/>
  <c r="L184" i="45"/>
  <c r="M184" i="45"/>
  <c r="K184" i="45"/>
  <c r="L181" i="45"/>
  <c r="M181" i="45"/>
  <c r="K181" i="45"/>
  <c r="N169" i="65"/>
  <c r="J384" i="56" s="1"/>
  <c r="J381" i="56" s="1"/>
  <c r="O169" i="65"/>
  <c r="N166" i="65"/>
  <c r="J377" i="56" s="1"/>
  <c r="J374" i="56" s="1"/>
  <c r="O166" i="65"/>
  <c r="N163" i="65"/>
  <c r="J369" i="56" s="1"/>
  <c r="J366" i="56" s="1"/>
  <c r="O163" i="65"/>
  <c r="N159" i="65"/>
  <c r="J362" i="56" s="1"/>
  <c r="J359" i="56" s="1"/>
  <c r="O159" i="65"/>
  <c r="O156" i="65"/>
  <c r="N151" i="65"/>
  <c r="J348" i="56" s="1"/>
  <c r="J345" i="56" s="1"/>
  <c r="O151" i="65"/>
  <c r="O140" i="65" s="1"/>
  <c r="N147" i="65"/>
  <c r="J341" i="56" s="1"/>
  <c r="J338" i="56" s="1"/>
  <c r="O147" i="65"/>
  <c r="N143" i="65"/>
  <c r="J334" i="56" s="1"/>
  <c r="O143" i="65"/>
  <c r="O137" i="65"/>
  <c r="K321" i="56" s="1"/>
  <c r="K318" i="56" s="1"/>
  <c r="N137" i="65"/>
  <c r="N127" i="65" s="1"/>
  <c r="N134" i="65"/>
  <c r="J314" i="56" s="1"/>
  <c r="O134" i="65"/>
  <c r="K314" i="56" s="1"/>
  <c r="K311" i="56" s="1"/>
  <c r="N130" i="65"/>
  <c r="L167" i="45" s="1"/>
  <c r="O130" i="65"/>
  <c r="O127" i="65"/>
  <c r="N119" i="65"/>
  <c r="J279" i="56" s="1"/>
  <c r="J276" i="56" s="1"/>
  <c r="O119" i="65"/>
  <c r="K279" i="56" s="1"/>
  <c r="K276" i="56" s="1"/>
  <c r="O112" i="65"/>
  <c r="N112" i="65"/>
  <c r="N87" i="65"/>
  <c r="L133" i="45" s="1"/>
  <c r="O87" i="65"/>
  <c r="N81" i="65"/>
  <c r="O81" i="65"/>
  <c r="N78" i="65"/>
  <c r="L109" i="45" s="1"/>
  <c r="L107" i="45" s="1"/>
  <c r="O78" i="65"/>
  <c r="N75" i="65"/>
  <c r="O75" i="65"/>
  <c r="N70" i="65"/>
  <c r="O70" i="65"/>
  <c r="N62" i="65"/>
  <c r="N58" i="65" s="1"/>
  <c r="O62" i="65"/>
  <c r="O58" i="65" s="1"/>
  <c r="N55" i="65"/>
  <c r="O55" i="65"/>
  <c r="N52" i="65"/>
  <c r="O52" i="65"/>
  <c r="N48" i="65"/>
  <c r="L73" i="45" s="1"/>
  <c r="O48" i="65"/>
  <c r="N41" i="65"/>
  <c r="O41" i="65"/>
  <c r="N32" i="65"/>
  <c r="O32" i="65"/>
  <c r="N36" i="65"/>
  <c r="O36" i="65"/>
  <c r="M56" i="45" s="1"/>
  <c r="M53" i="45" s="1"/>
  <c r="N22" i="65"/>
  <c r="O22" i="65"/>
  <c r="K384" i="56"/>
  <c r="K381" i="56" s="1"/>
  <c r="K377" i="56"/>
  <c r="K374" i="56" s="1"/>
  <c r="K369" i="56"/>
  <c r="K366" i="56" s="1"/>
  <c r="K362" i="56"/>
  <c r="K359" i="56" s="1"/>
  <c r="K348" i="56"/>
  <c r="K345" i="56" s="1"/>
  <c r="K341" i="56"/>
  <c r="K338" i="56" s="1"/>
  <c r="K334" i="56"/>
  <c r="K331" i="56"/>
  <c r="J307" i="56"/>
  <c r="K307" i="56"/>
  <c r="J304" i="56"/>
  <c r="K304" i="56"/>
  <c r="J290" i="56"/>
  <c r="K290" i="56"/>
  <c r="J283" i="56"/>
  <c r="K283" i="56"/>
  <c r="J269" i="56"/>
  <c r="K269" i="56"/>
  <c r="J265" i="56"/>
  <c r="J262" i="56" s="1"/>
  <c r="K265" i="56"/>
  <c r="K262" i="56" s="1"/>
  <c r="J255" i="56"/>
  <c r="K255" i="56"/>
  <c r="J242" i="56"/>
  <c r="J228" i="56" s="1"/>
  <c r="K242" i="56"/>
  <c r="K237" i="56"/>
  <c r="K234" i="56" s="1"/>
  <c r="J229" i="56"/>
  <c r="K229" i="56"/>
  <c r="K228" i="56"/>
  <c r="K10" i="56" s="1"/>
  <c r="J223" i="56"/>
  <c r="K223" i="56"/>
  <c r="J220" i="56"/>
  <c r="K220" i="56"/>
  <c r="J213" i="56"/>
  <c r="K213" i="56"/>
  <c r="J206" i="56"/>
  <c r="K206" i="56"/>
  <c r="J199" i="56"/>
  <c r="K199" i="56"/>
  <c r="J192" i="56"/>
  <c r="K192" i="56"/>
  <c r="J188" i="56"/>
  <c r="K188" i="56"/>
  <c r="J185" i="56"/>
  <c r="K185" i="56"/>
  <c r="J178" i="56"/>
  <c r="K178" i="56"/>
  <c r="J174" i="56"/>
  <c r="J171" i="56" s="1"/>
  <c r="K174" i="56"/>
  <c r="K171" i="56" s="1"/>
  <c r="J160" i="56"/>
  <c r="K160" i="56"/>
  <c r="J157" i="56"/>
  <c r="K157" i="56"/>
  <c r="J145" i="56"/>
  <c r="K145" i="56"/>
  <c r="K11" i="56" s="1"/>
  <c r="J144" i="56"/>
  <c r="K144" i="56"/>
  <c r="J136" i="56"/>
  <c r="K136" i="56"/>
  <c r="J129" i="56"/>
  <c r="K129" i="56"/>
  <c r="J122" i="56"/>
  <c r="K122" i="56"/>
  <c r="J115" i="56"/>
  <c r="K115" i="56"/>
  <c r="J108" i="56"/>
  <c r="K108" i="56"/>
  <c r="J101" i="56"/>
  <c r="K101" i="56"/>
  <c r="J94" i="56"/>
  <c r="K94" i="56"/>
  <c r="J90" i="56"/>
  <c r="K90" i="56"/>
  <c r="J87" i="56"/>
  <c r="K87" i="56"/>
  <c r="J80" i="56"/>
  <c r="K80" i="56"/>
  <c r="J76" i="56"/>
  <c r="K76" i="56"/>
  <c r="J73" i="56"/>
  <c r="K73" i="56"/>
  <c r="I66" i="56"/>
  <c r="J66" i="56"/>
  <c r="K66" i="56"/>
  <c r="J61" i="56"/>
  <c r="K61" i="56"/>
  <c r="J52" i="56"/>
  <c r="K52" i="56"/>
  <c r="J48" i="56"/>
  <c r="K48" i="56"/>
  <c r="J45" i="56"/>
  <c r="K45" i="56"/>
  <c r="J38" i="56"/>
  <c r="K38" i="56"/>
  <c r="J24" i="56"/>
  <c r="K24" i="56"/>
  <c r="J11" i="56"/>
  <c r="M201" i="45"/>
  <c r="L198" i="45"/>
  <c r="M198" i="45"/>
  <c r="L195" i="45"/>
  <c r="M195" i="45"/>
  <c r="L192" i="45"/>
  <c r="M192" i="45"/>
  <c r="L188" i="45"/>
  <c r="M188" i="45"/>
  <c r="L187" i="45"/>
  <c r="M187" i="45"/>
  <c r="M185" i="45" s="1"/>
  <c r="L182" i="45"/>
  <c r="M182" i="45"/>
  <c r="L179" i="45"/>
  <c r="M179" i="45"/>
  <c r="L173" i="45"/>
  <c r="M173" i="45"/>
  <c r="M167" i="45"/>
  <c r="L149" i="45"/>
  <c r="M149" i="45"/>
  <c r="L148" i="45"/>
  <c r="M148" i="45"/>
  <c r="L146" i="45"/>
  <c r="M146" i="45"/>
  <c r="M133" i="45"/>
  <c r="L129" i="45"/>
  <c r="M129" i="45"/>
  <c r="M126" i="45" s="1"/>
  <c r="L126" i="45"/>
  <c r="M109" i="45"/>
  <c r="M107" i="45" s="1"/>
  <c r="M106" i="45"/>
  <c r="L101" i="45"/>
  <c r="M101" i="45"/>
  <c r="L99" i="45"/>
  <c r="M99" i="45"/>
  <c r="L94" i="45"/>
  <c r="M94" i="45"/>
  <c r="L92" i="45"/>
  <c r="M92" i="45"/>
  <c r="L83" i="45"/>
  <c r="M83" i="45"/>
  <c r="L81" i="45"/>
  <c r="M81" i="45"/>
  <c r="M77" i="45"/>
  <c r="L77" i="45"/>
  <c r="M73" i="45"/>
  <c r="L69" i="45"/>
  <c r="M69" i="45"/>
  <c r="L61" i="45"/>
  <c r="M61" i="45"/>
  <c r="L56" i="45"/>
  <c r="L53" i="45" s="1"/>
  <c r="L48" i="45"/>
  <c r="L45" i="45" s="1"/>
  <c r="M48" i="45"/>
  <c r="M45" i="45" s="1"/>
  <c r="L40" i="45"/>
  <c r="M40" i="45"/>
  <c r="L39" i="45"/>
  <c r="M39" i="45"/>
  <c r="M37" i="45" s="1"/>
  <c r="L32" i="45"/>
  <c r="M32" i="45"/>
  <c r="L31" i="45"/>
  <c r="M31" i="45"/>
  <c r="L29" i="45"/>
  <c r="M29" i="45"/>
  <c r="L25" i="45"/>
  <c r="M25" i="45"/>
  <c r="L24" i="45"/>
  <c r="M24" i="45"/>
  <c r="L22" i="45"/>
  <c r="M22" i="45"/>
  <c r="M95" i="65"/>
  <c r="N95" i="65"/>
  <c r="L136" i="45" s="1"/>
  <c r="O95" i="65"/>
  <c r="K244" i="56" s="1"/>
  <c r="K241" i="56" s="1"/>
  <c r="K95" i="65"/>
  <c r="L95" i="65"/>
  <c r="M26" i="65"/>
  <c r="N26" i="65"/>
  <c r="J62" i="56" s="1"/>
  <c r="J59" i="56" s="1"/>
  <c r="O26" i="65"/>
  <c r="K62" i="56" s="1"/>
  <c r="K59" i="56" s="1"/>
  <c r="L26" i="65"/>
  <c r="M156" i="45" l="1"/>
  <c r="M154" i="45" s="1"/>
  <c r="M139" i="45" s="1"/>
  <c r="O109" i="65"/>
  <c r="L156" i="45"/>
  <c r="L154" i="45" s="1"/>
  <c r="L139" i="45" s="1"/>
  <c r="N156" i="65"/>
  <c r="L201" i="45"/>
  <c r="M189" i="45"/>
  <c r="L189" i="45"/>
  <c r="K355" i="56"/>
  <c r="K352" i="56" s="1"/>
  <c r="L185" i="45"/>
  <c r="L176" i="45" s="1"/>
  <c r="N140" i="65"/>
  <c r="K327" i="56"/>
  <c r="K324" i="56" s="1"/>
  <c r="J331" i="56"/>
  <c r="J327" i="56"/>
  <c r="J324" i="56" s="1"/>
  <c r="K297" i="56"/>
  <c r="J321" i="56"/>
  <c r="J318" i="56" s="1"/>
  <c r="J297" i="56" s="1"/>
  <c r="J311" i="56"/>
  <c r="L170" i="45"/>
  <c r="M170" i="45"/>
  <c r="M164" i="45" s="1"/>
  <c r="L164" i="45"/>
  <c r="N109" i="65"/>
  <c r="J251" i="56"/>
  <c r="J248" i="56" s="1"/>
  <c r="K251" i="56"/>
  <c r="K248" i="56" s="1"/>
  <c r="O84" i="65"/>
  <c r="J237" i="56"/>
  <c r="J234" i="56" s="1"/>
  <c r="N84" i="65"/>
  <c r="L130" i="45"/>
  <c r="L106" i="45"/>
  <c r="K230" i="56"/>
  <c r="M136" i="45"/>
  <c r="M130" i="45" s="1"/>
  <c r="K227" i="56"/>
  <c r="J244" i="56"/>
  <c r="J241" i="56" s="1"/>
  <c r="K300" i="56"/>
  <c r="M176" i="45"/>
  <c r="J355" i="56"/>
  <c r="J352" i="56" s="1"/>
  <c r="K153" i="56"/>
  <c r="K150" i="56" s="1"/>
  <c r="L91" i="45"/>
  <c r="L89" i="45" s="1"/>
  <c r="L85" i="45" s="1"/>
  <c r="M91" i="45"/>
  <c r="M89" i="45" s="1"/>
  <c r="M85" i="45" s="1"/>
  <c r="J153" i="56"/>
  <c r="J150" i="56" s="1"/>
  <c r="L37" i="45"/>
  <c r="M14" i="45"/>
  <c r="J10" i="56"/>
  <c r="L14" i="45"/>
  <c r="N17" i="65"/>
  <c r="J34" i="56" s="1"/>
  <c r="J31" i="56" s="1"/>
  <c r="O17" i="65"/>
  <c r="K34" i="56" s="1"/>
  <c r="J300" i="56" l="1"/>
  <c r="O13" i="65"/>
  <c r="N13" i="65"/>
  <c r="N8" i="65" s="1"/>
  <c r="O8" i="65"/>
  <c r="J230" i="56"/>
  <c r="J227" i="56" s="1"/>
  <c r="L9" i="45"/>
  <c r="M9" i="45"/>
  <c r="K146" i="56"/>
  <c r="K143" i="56" s="1"/>
  <c r="J146" i="56"/>
  <c r="J143" i="56" s="1"/>
  <c r="K19" i="56"/>
  <c r="K31" i="56"/>
  <c r="J19" i="56"/>
  <c r="J16" i="56" s="1"/>
  <c r="F11" i="56"/>
  <c r="J9" i="56" l="1"/>
  <c r="J12" i="56"/>
  <c r="K16" i="56"/>
  <c r="K9" i="56" s="1"/>
  <c r="K12" i="56"/>
  <c r="K87" i="65"/>
  <c r="K39" i="45" l="1"/>
  <c r="J188" i="45"/>
  <c r="K187" i="45"/>
  <c r="J187" i="45"/>
  <c r="K151" i="65"/>
  <c r="G348" i="56" s="1"/>
  <c r="L151" i="65"/>
  <c r="I37" i="62" s="1"/>
  <c r="M151" i="65"/>
  <c r="J151" i="65"/>
  <c r="K147" i="65"/>
  <c r="G341" i="56" s="1"/>
  <c r="L147" i="65"/>
  <c r="I36" i="62" s="1"/>
  <c r="M147" i="65"/>
  <c r="I341" i="56" s="1"/>
  <c r="J147" i="65"/>
  <c r="K143" i="65"/>
  <c r="G334" i="56" s="1"/>
  <c r="L143" i="65"/>
  <c r="I35" i="62" s="1"/>
  <c r="M143" i="65"/>
  <c r="I334" i="56" s="1"/>
  <c r="J143" i="65"/>
  <c r="H348" i="56" l="1"/>
  <c r="H334" i="56"/>
  <c r="H341" i="56"/>
  <c r="J62" i="65"/>
  <c r="J87" i="65" l="1"/>
  <c r="J112" i="65"/>
  <c r="J95" i="65"/>
  <c r="K182" i="45" l="1"/>
  <c r="J182" i="45"/>
  <c r="H182" i="45"/>
  <c r="J179" i="45"/>
  <c r="H179" i="45"/>
  <c r="K179" i="45"/>
  <c r="K48" i="45"/>
  <c r="J48" i="45"/>
  <c r="K40" i="45"/>
  <c r="J40" i="45"/>
  <c r="K31" i="45"/>
  <c r="J31" i="45"/>
  <c r="K32" i="45"/>
  <c r="J32" i="45"/>
  <c r="K24" i="45"/>
  <c r="J24" i="45"/>
  <c r="K25" i="45"/>
  <c r="K22" i="45" s="1"/>
  <c r="I25" i="45"/>
  <c r="K78" i="65"/>
  <c r="J22" i="45" l="1"/>
  <c r="M78" i="65" l="1"/>
  <c r="I338" i="56" l="1"/>
  <c r="H338" i="56"/>
  <c r="G338" i="56"/>
  <c r="I331" i="56"/>
  <c r="I242" i="56"/>
  <c r="H242" i="56"/>
  <c r="G242" i="56"/>
  <c r="I61" i="56"/>
  <c r="H61" i="56"/>
  <c r="G188" i="56"/>
  <c r="H39" i="45"/>
  <c r="I62" i="56"/>
  <c r="K26" i="65"/>
  <c r="K188" i="45"/>
  <c r="H188" i="45"/>
  <c r="I154" i="45"/>
  <c r="K149" i="45"/>
  <c r="J149" i="45"/>
  <c r="H149" i="45"/>
  <c r="K148" i="45"/>
  <c r="J148" i="45"/>
  <c r="H148" i="45"/>
  <c r="K129" i="45"/>
  <c r="J129" i="45"/>
  <c r="H129" i="45"/>
  <c r="I107" i="45"/>
  <c r="H109" i="45"/>
  <c r="H107" i="45" s="1"/>
  <c r="J41" i="65"/>
  <c r="G61" i="45" s="1"/>
  <c r="K41" i="65"/>
  <c r="H61" i="45" s="1"/>
  <c r="L41" i="65"/>
  <c r="J61" i="45" s="1"/>
  <c r="M41" i="65"/>
  <c r="K61" i="45" s="1"/>
  <c r="J45" i="65"/>
  <c r="K45" i="65"/>
  <c r="L45" i="65"/>
  <c r="M45" i="65"/>
  <c r="J48" i="65"/>
  <c r="K48" i="65"/>
  <c r="L48" i="65"/>
  <c r="M48" i="65"/>
  <c r="J52" i="65"/>
  <c r="K52" i="65"/>
  <c r="L52" i="65"/>
  <c r="M52" i="65"/>
  <c r="J55" i="65"/>
  <c r="K55" i="65"/>
  <c r="L55" i="65"/>
  <c r="M55" i="65"/>
  <c r="K62" i="65"/>
  <c r="L62" i="65"/>
  <c r="M62" i="65"/>
  <c r="K91" i="45" s="1"/>
  <c r="K89" i="45" s="1"/>
  <c r="I56" i="45"/>
  <c r="I53" i="45" s="1"/>
  <c r="H56" i="45"/>
  <c r="H53" i="45" s="1"/>
  <c r="I48" i="45"/>
  <c r="I45" i="45" s="1"/>
  <c r="J45" i="45"/>
  <c r="K45" i="45"/>
  <c r="H48" i="45"/>
  <c r="H45" i="45" s="1"/>
  <c r="I40" i="45"/>
  <c r="I39" i="45"/>
  <c r="H40" i="45"/>
  <c r="I32" i="45"/>
  <c r="I31" i="45"/>
  <c r="H32" i="45"/>
  <c r="H31" i="45"/>
  <c r="I24" i="45"/>
  <c r="I22" i="45" s="1"/>
  <c r="H25" i="45"/>
  <c r="H24" i="45"/>
  <c r="I185" i="45"/>
  <c r="H153" i="56" l="1"/>
  <c r="I19" i="62"/>
  <c r="H62" i="56"/>
  <c r="I15" i="62"/>
  <c r="H185" i="45"/>
  <c r="G62" i="56"/>
  <c r="I91" i="45"/>
  <c r="I89" i="45" s="1"/>
  <c r="J185" i="45"/>
  <c r="G331" i="56"/>
  <c r="H331" i="56"/>
  <c r="I153" i="56"/>
  <c r="J91" i="45"/>
  <c r="J89" i="45" s="1"/>
  <c r="H91" i="45"/>
  <c r="H89" i="45" s="1"/>
  <c r="G153" i="56"/>
  <c r="H146" i="45"/>
  <c r="K146" i="45"/>
  <c r="J146" i="45"/>
  <c r="K185" i="45"/>
  <c r="H29" i="45"/>
  <c r="K29" i="45"/>
  <c r="I29" i="45"/>
  <c r="J29" i="45"/>
  <c r="H37" i="45"/>
  <c r="K37" i="45"/>
  <c r="I37" i="45"/>
  <c r="J37" i="45"/>
  <c r="H22" i="45"/>
  <c r="H345" i="56"/>
  <c r="I348" i="56"/>
  <c r="I345" i="56" s="1"/>
  <c r="I327" i="56" l="1"/>
  <c r="I324" i="56" s="1"/>
  <c r="H327" i="56"/>
  <c r="H324" i="56" s="1"/>
  <c r="F251" i="56"/>
  <c r="G290" i="56"/>
  <c r="H290" i="56"/>
  <c r="I290" i="56"/>
  <c r="F290" i="56"/>
  <c r="F146" i="56"/>
  <c r="G136" i="56"/>
  <c r="H136" i="56"/>
  <c r="I136" i="56"/>
  <c r="F136" i="56"/>
  <c r="F220" i="56"/>
  <c r="G163" i="45"/>
  <c r="G161" i="45" s="1"/>
  <c r="H126" i="45"/>
  <c r="I129" i="45"/>
  <c r="I126" i="45" s="1"/>
  <c r="J126" i="45"/>
  <c r="K126" i="45"/>
  <c r="G129" i="45"/>
  <c r="G126" i="45" s="1"/>
  <c r="K83" i="45"/>
  <c r="K81" i="45" s="1"/>
  <c r="H83" i="45"/>
  <c r="H81" i="45" s="1"/>
  <c r="I83" i="45"/>
  <c r="I81" i="45" s="1"/>
  <c r="J83" i="45"/>
  <c r="J81" i="45" s="1"/>
  <c r="K124" i="65"/>
  <c r="L124" i="65"/>
  <c r="M124" i="65"/>
  <c r="J124" i="65"/>
  <c r="K81" i="65"/>
  <c r="L81" i="65"/>
  <c r="M81" i="65"/>
  <c r="I223" i="56" s="1"/>
  <c r="I220" i="56" s="1"/>
  <c r="J81" i="65"/>
  <c r="F126" i="45"/>
  <c r="E126" i="45"/>
  <c r="G185" i="56"/>
  <c r="G129" i="56"/>
  <c r="H129" i="56"/>
  <c r="I129" i="56"/>
  <c r="G122" i="56"/>
  <c r="H122" i="56"/>
  <c r="I122" i="56"/>
  <c r="G115" i="56"/>
  <c r="H115" i="56"/>
  <c r="I115" i="56"/>
  <c r="M130" i="65"/>
  <c r="I31" i="62"/>
  <c r="K130" i="65"/>
  <c r="M134" i="65"/>
  <c r="L134" i="65"/>
  <c r="I32" i="62" s="1"/>
  <c r="K134" i="65"/>
  <c r="K137" i="65"/>
  <c r="M137" i="65"/>
  <c r="I321" i="56" s="1"/>
  <c r="I318" i="56" s="1"/>
  <c r="L137" i="65"/>
  <c r="I33" i="62" s="1"/>
  <c r="K173" i="45"/>
  <c r="H173" i="45"/>
  <c r="I14" i="45"/>
  <c r="K32" i="65"/>
  <c r="L32" i="65"/>
  <c r="M32" i="65"/>
  <c r="I76" i="56" s="1"/>
  <c r="I73" i="56" s="1"/>
  <c r="M163" i="65"/>
  <c r="K163" i="65"/>
  <c r="G369" i="56" s="1"/>
  <c r="L163" i="65"/>
  <c r="K169" i="65"/>
  <c r="G384" i="56" s="1"/>
  <c r="L169" i="65"/>
  <c r="M169" i="65"/>
  <c r="K166" i="65"/>
  <c r="G377" i="56" s="1"/>
  <c r="L166" i="65"/>
  <c r="M166" i="65"/>
  <c r="K159" i="65"/>
  <c r="G362" i="56" s="1"/>
  <c r="L159" i="65"/>
  <c r="M159" i="65"/>
  <c r="I182" i="45"/>
  <c r="K119" i="65"/>
  <c r="L119" i="65"/>
  <c r="I29" i="62" s="1"/>
  <c r="M119" i="65"/>
  <c r="K112" i="65"/>
  <c r="L112" i="65"/>
  <c r="I28" i="62" s="1"/>
  <c r="M112" i="65"/>
  <c r="I265" i="56" s="1"/>
  <c r="I262" i="56" s="1"/>
  <c r="I26" i="62"/>
  <c r="L87" i="65"/>
  <c r="I25" i="62" s="1"/>
  <c r="M87" i="65"/>
  <c r="H106" i="45"/>
  <c r="L78" i="65"/>
  <c r="I22" i="62" s="1"/>
  <c r="K75" i="65"/>
  <c r="L75" i="65"/>
  <c r="I21" i="62" s="1"/>
  <c r="M75" i="65"/>
  <c r="K70" i="65"/>
  <c r="L70" i="65"/>
  <c r="I20" i="62" s="1"/>
  <c r="M70" i="65"/>
  <c r="H77" i="45"/>
  <c r="J77" i="45"/>
  <c r="K77" i="45"/>
  <c r="H73" i="45"/>
  <c r="J73" i="45"/>
  <c r="K73" i="45"/>
  <c r="H69" i="45"/>
  <c r="J69" i="45"/>
  <c r="K69" i="45"/>
  <c r="K36" i="65"/>
  <c r="L36" i="65"/>
  <c r="I17" i="62" s="1"/>
  <c r="M36" i="65"/>
  <c r="K22" i="65"/>
  <c r="L22" i="65"/>
  <c r="M22" i="65"/>
  <c r="I48" i="56" s="1"/>
  <c r="I45" i="56" s="1"/>
  <c r="K17" i="65"/>
  <c r="M17" i="65"/>
  <c r="I34" i="56" s="1"/>
  <c r="I31" i="56" s="1"/>
  <c r="G80" i="56"/>
  <c r="H80" i="56"/>
  <c r="I80" i="56"/>
  <c r="G101" i="56"/>
  <c r="H101" i="56"/>
  <c r="I101" i="56"/>
  <c r="G144" i="56"/>
  <c r="H144" i="56"/>
  <c r="I144" i="56"/>
  <c r="G145" i="56"/>
  <c r="H145" i="56"/>
  <c r="I145" i="56"/>
  <c r="F144" i="56"/>
  <c r="F145" i="56"/>
  <c r="F147" i="56"/>
  <c r="F148" i="56"/>
  <c r="F149" i="56"/>
  <c r="F249" i="56"/>
  <c r="F250" i="56"/>
  <c r="F252" i="56"/>
  <c r="F253" i="56"/>
  <c r="F254" i="56"/>
  <c r="G355" i="56"/>
  <c r="G352" i="56" s="1"/>
  <c r="F355" i="56"/>
  <c r="F352" i="56" s="1"/>
  <c r="F276" i="56"/>
  <c r="F262" i="56"/>
  <c r="F185" i="56"/>
  <c r="F171" i="56"/>
  <c r="F129" i="56"/>
  <c r="F122" i="56"/>
  <c r="F115" i="56"/>
  <c r="F101" i="56"/>
  <c r="F87" i="56"/>
  <c r="F73" i="56"/>
  <c r="G59" i="56"/>
  <c r="H59" i="56"/>
  <c r="I59" i="56"/>
  <c r="F59" i="56"/>
  <c r="F31" i="56"/>
  <c r="G381" i="56"/>
  <c r="F381" i="56"/>
  <c r="G374" i="56"/>
  <c r="F374" i="56"/>
  <c r="G366" i="56"/>
  <c r="F366" i="56"/>
  <c r="G359" i="56"/>
  <c r="F359" i="56"/>
  <c r="J159" i="65"/>
  <c r="G192" i="45" s="1"/>
  <c r="J169" i="65"/>
  <c r="G201" i="45" s="1"/>
  <c r="J166" i="65"/>
  <c r="G198" i="45" s="1"/>
  <c r="J163" i="65"/>
  <c r="G195" i="45" s="1"/>
  <c r="G182" i="45"/>
  <c r="J137" i="65"/>
  <c r="G173" i="45" s="1"/>
  <c r="J130" i="65"/>
  <c r="G167" i="45" s="1"/>
  <c r="J134" i="65"/>
  <c r="G170" i="45" s="1"/>
  <c r="J119" i="65"/>
  <c r="G154" i="45" s="1"/>
  <c r="G146" i="45"/>
  <c r="G136" i="45"/>
  <c r="G133" i="45"/>
  <c r="J78" i="65"/>
  <c r="G89" i="45"/>
  <c r="J75" i="65"/>
  <c r="G99" i="45" s="1"/>
  <c r="J70" i="65"/>
  <c r="G92" i="45" s="1"/>
  <c r="G77" i="45"/>
  <c r="G73" i="45"/>
  <c r="G69" i="45"/>
  <c r="J36" i="65"/>
  <c r="G53" i="45" s="1"/>
  <c r="J32" i="65"/>
  <c r="G45" i="45" s="1"/>
  <c r="J26" i="65"/>
  <c r="G37" i="45" s="1"/>
  <c r="J22" i="65"/>
  <c r="J17" i="65"/>
  <c r="G22" i="45" s="1"/>
  <c r="I156" i="65"/>
  <c r="I140" i="65"/>
  <c r="I127" i="65"/>
  <c r="I109" i="65"/>
  <c r="I84" i="65"/>
  <c r="I58" i="65"/>
  <c r="I13" i="65"/>
  <c r="F189" i="45"/>
  <c r="E189" i="45"/>
  <c r="H34" i="56" l="1"/>
  <c r="H31" i="56" s="1"/>
  <c r="I13" i="62"/>
  <c r="J192" i="45"/>
  <c r="I362" i="56"/>
  <c r="I198" i="45"/>
  <c r="I41" i="62"/>
  <c r="H377" i="56"/>
  <c r="H374" i="56" s="1"/>
  <c r="K201" i="45"/>
  <c r="I384" i="56"/>
  <c r="I381" i="56" s="1"/>
  <c r="I173" i="45"/>
  <c r="H76" i="56"/>
  <c r="H73" i="56" s="1"/>
  <c r="I16" i="62"/>
  <c r="H223" i="56"/>
  <c r="H220" i="56" s="1"/>
  <c r="I23" i="62"/>
  <c r="H48" i="56"/>
  <c r="H45" i="56" s="1"/>
  <c r="I14" i="62"/>
  <c r="I192" i="45"/>
  <c r="I39" i="62"/>
  <c r="H362" i="56"/>
  <c r="K198" i="45"/>
  <c r="I377" i="56"/>
  <c r="I374" i="56" s="1"/>
  <c r="I201" i="45"/>
  <c r="I42" i="62"/>
  <c r="H384" i="56"/>
  <c r="H381" i="56" s="1"/>
  <c r="I40" i="62"/>
  <c r="H369" i="56"/>
  <c r="H366" i="56" s="1"/>
  <c r="J195" i="45"/>
  <c r="I369" i="56"/>
  <c r="I366" i="56" s="1"/>
  <c r="H198" i="45"/>
  <c r="G76" i="56"/>
  <c r="G73" i="56" s="1"/>
  <c r="H167" i="45"/>
  <c r="G307" i="56"/>
  <c r="M84" i="65"/>
  <c r="I90" i="56"/>
  <c r="I87" i="56" s="1"/>
  <c r="K56" i="45"/>
  <c r="K53" i="45" s="1"/>
  <c r="H90" i="56"/>
  <c r="H87" i="56" s="1"/>
  <c r="J56" i="45"/>
  <c r="J53" i="45" s="1"/>
  <c r="I19" i="56"/>
  <c r="I16" i="56" s="1"/>
  <c r="G345" i="56"/>
  <c r="G327" i="56"/>
  <c r="G324" i="56" s="1"/>
  <c r="G29" i="45"/>
  <c r="H192" i="45"/>
  <c r="H201" i="45"/>
  <c r="I34" i="62"/>
  <c r="G223" i="56"/>
  <c r="G220" i="56" s="1"/>
  <c r="K106" i="45"/>
  <c r="I188" i="56"/>
  <c r="I185" i="56" s="1"/>
  <c r="K109" i="45"/>
  <c r="K107" i="45" s="1"/>
  <c r="J106" i="45"/>
  <c r="H188" i="56"/>
  <c r="H185" i="56" s="1"/>
  <c r="J109" i="45"/>
  <c r="J107" i="45" s="1"/>
  <c r="K101" i="45"/>
  <c r="K99" i="45" s="1"/>
  <c r="I174" i="56"/>
  <c r="I171" i="56" s="1"/>
  <c r="H174" i="56"/>
  <c r="H171" i="56" s="1"/>
  <c r="J101" i="45"/>
  <c r="J99" i="45" s="1"/>
  <c r="I101" i="45"/>
  <c r="I99" i="45" s="1"/>
  <c r="G174" i="56"/>
  <c r="G171" i="56" s="1"/>
  <c r="H101" i="45"/>
  <c r="H99" i="45" s="1"/>
  <c r="I160" i="56"/>
  <c r="I157" i="56" s="1"/>
  <c r="K94" i="45"/>
  <c r="K92" i="45" s="1"/>
  <c r="I94" i="45"/>
  <c r="I92" i="45" s="1"/>
  <c r="H160" i="56"/>
  <c r="J94" i="45"/>
  <c r="J92" i="45" s="1"/>
  <c r="G160" i="56"/>
  <c r="H94" i="45"/>
  <c r="H92" i="45" s="1"/>
  <c r="G90" i="56"/>
  <c r="G87" i="56" s="1"/>
  <c r="G48" i="56"/>
  <c r="G45" i="56" s="1"/>
  <c r="G34" i="56"/>
  <c r="I279" i="56"/>
  <c r="I276" i="56" s="1"/>
  <c r="K156" i="45"/>
  <c r="K154" i="45" s="1"/>
  <c r="H279" i="56"/>
  <c r="H276" i="56" s="1"/>
  <c r="J156" i="45"/>
  <c r="J154" i="45" s="1"/>
  <c r="G279" i="56"/>
  <c r="G276" i="56" s="1"/>
  <c r="H156" i="45"/>
  <c r="H154" i="45" s="1"/>
  <c r="H139" i="45" s="1"/>
  <c r="I146" i="45"/>
  <c r="I139" i="45" s="1"/>
  <c r="H265" i="56"/>
  <c r="G265" i="56"/>
  <c r="J173" i="45"/>
  <c r="H321" i="56"/>
  <c r="H318" i="56" s="1"/>
  <c r="G321" i="56"/>
  <c r="G318" i="56" s="1"/>
  <c r="K170" i="45"/>
  <c r="I314" i="56"/>
  <c r="I170" i="45"/>
  <c r="H314" i="56"/>
  <c r="H311" i="56" s="1"/>
  <c r="H170" i="45"/>
  <c r="G314" i="56"/>
  <c r="G311" i="56" s="1"/>
  <c r="K167" i="45"/>
  <c r="I307" i="56"/>
  <c r="I304" i="56" s="1"/>
  <c r="J167" i="45"/>
  <c r="H307" i="56"/>
  <c r="I167" i="45"/>
  <c r="K136" i="45"/>
  <c r="I244" i="56"/>
  <c r="I241" i="56" s="1"/>
  <c r="J136" i="45"/>
  <c r="H244" i="56"/>
  <c r="H241" i="56" s="1"/>
  <c r="H136" i="45"/>
  <c r="G244" i="56"/>
  <c r="G241" i="56" s="1"/>
  <c r="K133" i="45"/>
  <c r="I237" i="56"/>
  <c r="I234" i="56" s="1"/>
  <c r="J133" i="45"/>
  <c r="H237" i="56"/>
  <c r="H133" i="45"/>
  <c r="G237" i="56"/>
  <c r="G234" i="56" s="1"/>
  <c r="L58" i="65"/>
  <c r="K176" i="45"/>
  <c r="M140" i="65"/>
  <c r="K140" i="65"/>
  <c r="G179" i="45"/>
  <c r="G176" i="45" s="1"/>
  <c r="J140" i="65"/>
  <c r="I179" i="45"/>
  <c r="I176" i="45" s="1"/>
  <c r="L140" i="65"/>
  <c r="G139" i="45"/>
  <c r="K13" i="65"/>
  <c r="M58" i="65"/>
  <c r="K58" i="65"/>
  <c r="M109" i="65"/>
  <c r="H176" i="45"/>
  <c r="J201" i="45"/>
  <c r="I136" i="45"/>
  <c r="G106" i="45"/>
  <c r="G85" i="45" s="1"/>
  <c r="H14" i="45"/>
  <c r="J170" i="45"/>
  <c r="L109" i="65"/>
  <c r="J13" i="65"/>
  <c r="M13" i="65"/>
  <c r="L13" i="65"/>
  <c r="G83" i="45"/>
  <c r="G81" i="45" s="1"/>
  <c r="K195" i="45"/>
  <c r="K192" i="45"/>
  <c r="I133" i="45"/>
  <c r="K109" i="65"/>
  <c r="M156" i="65"/>
  <c r="L84" i="65"/>
  <c r="J176" i="45"/>
  <c r="K156" i="65"/>
  <c r="H195" i="45"/>
  <c r="J198" i="45"/>
  <c r="K139" i="45"/>
  <c r="M127" i="65"/>
  <c r="J58" i="65"/>
  <c r="L156" i="65"/>
  <c r="I195" i="45"/>
  <c r="I189" i="45" s="1"/>
  <c r="I106" i="45"/>
  <c r="J109" i="65"/>
  <c r="J85" i="45"/>
  <c r="K14" i="45"/>
  <c r="J14" i="45"/>
  <c r="L127" i="65"/>
  <c r="H164" i="45"/>
  <c r="K127" i="65"/>
  <c r="K84" i="65"/>
  <c r="F143" i="56"/>
  <c r="F248" i="56"/>
  <c r="G189" i="45"/>
  <c r="J156" i="65"/>
  <c r="J127" i="65"/>
  <c r="J84" i="65"/>
  <c r="I8" i="65"/>
  <c r="E230" i="56"/>
  <c r="E18" i="56"/>
  <c r="E283" i="56"/>
  <c r="F283" i="56"/>
  <c r="G283" i="56"/>
  <c r="H283" i="56"/>
  <c r="I283" i="56"/>
  <c r="E311" i="56"/>
  <c r="F311" i="56"/>
  <c r="I311" i="56"/>
  <c r="E300" i="56"/>
  <c r="F300" i="56"/>
  <c r="E269" i="56"/>
  <c r="F269" i="56"/>
  <c r="G269" i="56"/>
  <c r="H269" i="56"/>
  <c r="I269" i="56"/>
  <c r="E251" i="56"/>
  <c r="F230" i="56"/>
  <c r="E213" i="56"/>
  <c r="F213" i="56"/>
  <c r="G213" i="56"/>
  <c r="H213" i="56"/>
  <c r="I213" i="56"/>
  <c r="E206" i="56"/>
  <c r="F206" i="56"/>
  <c r="G206" i="56"/>
  <c r="H206" i="56"/>
  <c r="I206" i="56"/>
  <c r="E192" i="56"/>
  <c r="F192" i="56"/>
  <c r="G192" i="56"/>
  <c r="H192" i="56"/>
  <c r="I192" i="56"/>
  <c r="E178" i="56"/>
  <c r="F178" i="56"/>
  <c r="G178" i="56"/>
  <c r="H178" i="56"/>
  <c r="I178" i="56"/>
  <c r="E164" i="56"/>
  <c r="F164" i="56"/>
  <c r="G164" i="56"/>
  <c r="H164" i="56"/>
  <c r="E157" i="56"/>
  <c r="F157" i="56"/>
  <c r="H157" i="56"/>
  <c r="E150" i="56"/>
  <c r="F150" i="56"/>
  <c r="G150" i="56"/>
  <c r="H150" i="56"/>
  <c r="I150" i="56"/>
  <c r="E146" i="56"/>
  <c r="E108" i="56"/>
  <c r="F14" i="45" s="1"/>
  <c r="F108" i="56"/>
  <c r="G108" i="56"/>
  <c r="H108" i="56"/>
  <c r="E94" i="56"/>
  <c r="F94" i="56"/>
  <c r="G94" i="56"/>
  <c r="H94" i="56"/>
  <c r="I94" i="56"/>
  <c r="E80" i="56"/>
  <c r="F80" i="56"/>
  <c r="E66" i="56"/>
  <c r="F66" i="56"/>
  <c r="G66" i="56"/>
  <c r="H66" i="56"/>
  <c r="E52" i="56"/>
  <c r="F52" i="56"/>
  <c r="G52" i="56"/>
  <c r="H52" i="56"/>
  <c r="I52" i="56"/>
  <c r="E38" i="56"/>
  <c r="F38" i="56"/>
  <c r="G38" i="56"/>
  <c r="H38" i="56"/>
  <c r="I38" i="56"/>
  <c r="E24" i="56"/>
  <c r="F24" i="56"/>
  <c r="G24" i="56"/>
  <c r="H24" i="56"/>
  <c r="I24" i="56"/>
  <c r="E19" i="56"/>
  <c r="D251" i="56"/>
  <c r="D146" i="56"/>
  <c r="D19" i="56"/>
  <c r="E229" i="56"/>
  <c r="F229" i="56"/>
  <c r="G229" i="56"/>
  <c r="G11" i="56" s="1"/>
  <c r="H229" i="56"/>
  <c r="H11" i="56" s="1"/>
  <c r="I229" i="56"/>
  <c r="I11" i="56" s="1"/>
  <c r="D229" i="56"/>
  <c r="D144" i="56"/>
  <c r="D145" i="56"/>
  <c r="E325" i="56"/>
  <c r="E326" i="56"/>
  <c r="F327" i="56"/>
  <c r="E327" i="56"/>
  <c r="E304" i="56"/>
  <c r="F304" i="56"/>
  <c r="G304" i="56"/>
  <c r="H304" i="56"/>
  <c r="D304" i="56"/>
  <c r="D300" i="56"/>
  <c r="G255" i="56"/>
  <c r="H255" i="56"/>
  <c r="I255" i="56"/>
  <c r="F234" i="56"/>
  <c r="E228" i="56"/>
  <c r="F228" i="56"/>
  <c r="F10" i="56" s="1"/>
  <c r="G228" i="56"/>
  <c r="H228" i="56"/>
  <c r="H10" i="56" s="1"/>
  <c r="I228" i="56"/>
  <c r="I10" i="56" s="1"/>
  <c r="D228" i="56"/>
  <c r="E241" i="56"/>
  <c r="F241" i="56"/>
  <c r="G199" i="56"/>
  <c r="H199" i="56"/>
  <c r="I199" i="56"/>
  <c r="I108" i="56"/>
  <c r="D241" i="56"/>
  <c r="D108" i="56"/>
  <c r="D230" i="56"/>
  <c r="D234" i="56"/>
  <c r="D178" i="56"/>
  <c r="D192" i="56"/>
  <c r="D206" i="56"/>
  <c r="E318" i="56"/>
  <c r="F318" i="56"/>
  <c r="E331" i="56"/>
  <c r="F331" i="56"/>
  <c r="E338" i="56"/>
  <c r="F338" i="56"/>
  <c r="D338" i="56"/>
  <c r="D331" i="56"/>
  <c r="E255" i="56"/>
  <c r="F255" i="56"/>
  <c r="E234" i="56"/>
  <c r="E199" i="56"/>
  <c r="F199" i="56"/>
  <c r="D318" i="56"/>
  <c r="D311" i="56"/>
  <c r="D283" i="56"/>
  <c r="D269" i="56"/>
  <c r="D255" i="56"/>
  <c r="D213" i="56"/>
  <c r="D199" i="56"/>
  <c r="D164" i="56"/>
  <c r="D157" i="56"/>
  <c r="D150" i="56"/>
  <c r="D94" i="56"/>
  <c r="D80" i="56"/>
  <c r="D66" i="56"/>
  <c r="D52" i="56"/>
  <c r="D38" i="56"/>
  <c r="D24" i="56"/>
  <c r="F176" i="45"/>
  <c r="F164" i="45"/>
  <c r="G164" i="45"/>
  <c r="F139" i="45"/>
  <c r="G130" i="45"/>
  <c r="F85" i="45"/>
  <c r="E176" i="45"/>
  <c r="E164" i="45"/>
  <c r="E139" i="45"/>
  <c r="E130" i="45"/>
  <c r="E85" i="45"/>
  <c r="E14" i="45"/>
  <c r="H189" i="45" l="1"/>
  <c r="I359" i="56"/>
  <c r="I355" i="56"/>
  <c r="I352" i="56" s="1"/>
  <c r="H355" i="56"/>
  <c r="H352" i="56" s="1"/>
  <c r="H359" i="56"/>
  <c r="H85" i="45"/>
  <c r="F45" i="56"/>
  <c r="F19" i="56"/>
  <c r="F16" i="56" s="1"/>
  <c r="H19" i="56"/>
  <c r="H16" i="56" s="1"/>
  <c r="H146" i="56"/>
  <c r="H300" i="56"/>
  <c r="J130" i="45"/>
  <c r="I300" i="56"/>
  <c r="G300" i="56"/>
  <c r="I164" i="45"/>
  <c r="K164" i="45"/>
  <c r="G19" i="56"/>
  <c r="G16" i="56" s="1"/>
  <c r="G146" i="56"/>
  <c r="G143" i="56" s="1"/>
  <c r="I146" i="56"/>
  <c r="I143" i="56" s="1"/>
  <c r="K85" i="45"/>
  <c r="G14" i="45"/>
  <c r="G9" i="45" s="1"/>
  <c r="H143" i="56"/>
  <c r="G157" i="56"/>
  <c r="I12" i="62"/>
  <c r="G31" i="56"/>
  <c r="I251" i="56"/>
  <c r="I248" i="56" s="1"/>
  <c r="I27" i="62"/>
  <c r="H251" i="56"/>
  <c r="H248" i="56" s="1"/>
  <c r="H262" i="56"/>
  <c r="G251" i="56"/>
  <c r="G248" i="56" s="1"/>
  <c r="G262" i="56"/>
  <c r="J164" i="45"/>
  <c r="I24" i="62"/>
  <c r="I230" i="56"/>
  <c r="K130" i="45"/>
  <c r="H130" i="45"/>
  <c r="G230" i="56"/>
  <c r="H234" i="56"/>
  <c r="H230" i="56"/>
  <c r="J189" i="45"/>
  <c r="J139" i="45"/>
  <c r="I130" i="45"/>
  <c r="I85" i="45"/>
  <c r="G10" i="56"/>
  <c r="M8" i="65"/>
  <c r="I30" i="62"/>
  <c r="I18" i="62"/>
  <c r="I38" i="62"/>
  <c r="K189" i="45"/>
  <c r="K8" i="65"/>
  <c r="L8" i="65"/>
  <c r="I297" i="56"/>
  <c r="J8" i="65"/>
  <c r="F130" i="45"/>
  <c r="F9" i="45" s="1"/>
  <c r="E11" i="56"/>
  <c r="F324" i="56"/>
  <c r="D11" i="56"/>
  <c r="E324" i="56"/>
  <c r="E10" i="56"/>
  <c r="E297" i="56"/>
  <c r="D10" i="56"/>
  <c r="E227" i="56"/>
  <c r="D12" i="56"/>
  <c r="F297" i="56"/>
  <c r="H297" i="56"/>
  <c r="G297" i="56"/>
  <c r="E248" i="56"/>
  <c r="E12" i="56"/>
  <c r="E143" i="56"/>
  <c r="E16" i="56"/>
  <c r="F227" i="56"/>
  <c r="D227" i="56"/>
  <c r="E9" i="45"/>
  <c r="D324" i="56"/>
  <c r="D297" i="56"/>
  <c r="D248" i="56"/>
  <c r="D143" i="56"/>
  <c r="D16" i="56"/>
  <c r="H9" i="45" l="1"/>
  <c r="F9" i="56"/>
  <c r="F12" i="56"/>
  <c r="K9" i="45"/>
  <c r="I12" i="56"/>
  <c r="G12" i="56"/>
  <c r="H12" i="56"/>
  <c r="I227" i="56"/>
  <c r="H227" i="56"/>
  <c r="H9" i="56" s="1"/>
  <c r="G227" i="56"/>
  <c r="G9" i="56" s="1"/>
  <c r="I9" i="45"/>
  <c r="J9" i="45"/>
  <c r="I11" i="62"/>
  <c r="I9" i="56"/>
  <c r="D9" i="56"/>
  <c r="E9" i="56"/>
</calcChain>
</file>

<file path=xl/sharedStrings.xml><?xml version="1.0" encoding="utf-8"?>
<sst xmlns="http://schemas.openxmlformats.org/spreadsheetml/2006/main" count="1332" uniqueCount="369">
  <si>
    <t>в том числе:</t>
  </si>
  <si>
    <t>№ п/п</t>
  </si>
  <si>
    <t>Статус</t>
  </si>
  <si>
    <t xml:space="preserve">Основное мероприятие 1.1 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</si>
  <si>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</si>
  <si>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</si>
  <si>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</si>
  <si>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</si>
  <si>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</si>
  <si>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</si>
  <si>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</si>
  <si>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ПОДПРОГРАММА 1</t>
  </si>
  <si>
    <t>ПОДПРОГРАММА 2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</si>
  <si>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</si>
  <si>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</si>
  <si>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Приложение 5</t>
  </si>
  <si>
    <t>всего</t>
  </si>
  <si>
    <t>в том числе по ГРБС:</t>
  </si>
  <si>
    <t>Приложение 4</t>
  </si>
  <si>
    <t>Расходы местного бюджета по годам реализации муниципальной программы, тыс. руб.</t>
  </si>
  <si>
    <t>Наименование ответственного исполнителя, исполнителя - главного распорядителя средств местного бюджета (далее - ГРБС)</t>
  </si>
  <si>
    <t>Приложение 3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</si>
  <si>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</si>
  <si>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</si>
  <si>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</si>
  <si>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</si>
  <si>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Основное 
мероприятие 1.1</t>
  </si>
  <si>
    <t>Обеспечение реализации муниципальной программы</t>
  </si>
  <si>
    <t>Наименование  подпрограммы,  основного мероприятия, мероприятия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</si>
  <si>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исполнителя)</t>
  </si>
  <si>
    <t xml:space="preserve">КБК 
(местный
бюджет)
</t>
  </si>
  <si>
    <t>Расходы, предусмотренные решением представительного органа местного самоуправления о местном бюджете, на год</t>
  </si>
  <si>
    <t xml:space="preserve">Основное мероприятие 2.2 </t>
  </si>
  <si>
    <t>Основное 
мероприятие 1.2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</si>
  <si>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</si>
  <si>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</si>
  <si>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ПОДПРОГРАММА 4</t>
  </si>
  <si>
    <t>Основное мероприятие 4.1.</t>
  </si>
  <si>
    <t>Основное мероприятие 4.2.</t>
  </si>
  <si>
    <t>Основное мероприятие 4.3.</t>
  </si>
  <si>
    <t>ПОДПРОГРАММА 5</t>
  </si>
  <si>
    <t>ПОДПРОГРАММА 6</t>
  </si>
  <si>
    <t>Основное мероприятие 6.1.</t>
  </si>
  <si>
    <t>Основное мероприятие 6.2.</t>
  </si>
  <si>
    <t xml:space="preserve">Основное мероприятие 4.1 </t>
  </si>
  <si>
    <t>ПОДПРОГРАММА 3</t>
  </si>
  <si>
    <t xml:space="preserve">Основное мероприятие 2.1 </t>
  </si>
  <si>
    <t>Основное мероприятие 1.2.</t>
  </si>
  <si>
    <t xml:space="preserve">Основное мероприятие 1.3. </t>
  </si>
  <si>
    <t>Основное мероприятие 1.4.</t>
  </si>
  <si>
    <t xml:space="preserve">Основное мероприятие 3.1 </t>
  </si>
  <si>
    <t xml:space="preserve">Основное мероприятие 3.2 </t>
  </si>
  <si>
    <t xml:space="preserve">Основное мероприятие 5.1 </t>
  </si>
  <si>
    <t>Основное мероприятие 5.2.</t>
  </si>
  <si>
    <t>Основное мероприятие 1.3.</t>
  </si>
  <si>
    <t>Основное мероприятие   1.3.</t>
  </si>
  <si>
    <t>Основное мероприятие 2 .1.</t>
  </si>
  <si>
    <t>Основное мероприятие 2.2</t>
  </si>
  <si>
    <t>Основное мероприятие 3 .1.</t>
  </si>
  <si>
    <t>Основное мероприятие 3 .2.</t>
  </si>
  <si>
    <t>Основное мероприятие 4 .1.</t>
  </si>
  <si>
    <t>Основное мероприятие 4 .2.</t>
  </si>
  <si>
    <t>Основное мероприятие 4 .3.</t>
  </si>
  <si>
    <t>Основное мероприятие 5 .1.</t>
  </si>
  <si>
    <t>Основное мероприятие 6 .1.</t>
  </si>
  <si>
    <t>Основное мероприятие 6 .2.</t>
  </si>
  <si>
    <t>Основное мероприятие 2.2.</t>
  </si>
  <si>
    <t>Основное мероприятие 2.1.</t>
  </si>
  <si>
    <t>Основное мероприятие 3.1.</t>
  </si>
  <si>
    <t>Основное мероприятие 3.2.</t>
  </si>
  <si>
    <t>Основное мероприятие 5.1</t>
  </si>
  <si>
    <t>Основное мероприятие 5.2</t>
  </si>
  <si>
    <t>Основное мероприятие 6.1</t>
  </si>
  <si>
    <t>Основное мероприятие 6.2</t>
  </si>
  <si>
    <t>в том числе по ГРБС:              914</t>
  </si>
  <si>
    <t>в том числе по ГРБС:              970</t>
  </si>
  <si>
    <t>в том числе по ГРБС:                914</t>
  </si>
  <si>
    <t>в том числе по ГРБС:                 914</t>
  </si>
  <si>
    <t xml:space="preserve">в том числе по ГРБС:                   914 </t>
  </si>
  <si>
    <t>исполнитель 1 МКУК "Русско-Буйловское КДО"</t>
  </si>
  <si>
    <t>исполнитель 2 МКУ " УЖКХ Русско-Буйловское"</t>
  </si>
  <si>
    <t>Благоустройство территории Русско-Буйловского сельского поселения</t>
  </si>
  <si>
    <t>ответственный исполнитель Администрация Русско-Буйловского сельского поселения</t>
  </si>
  <si>
    <t>Администрация Русско-Буйловского сельского поселение Павловского муниципального района Воронежской области</t>
  </si>
  <si>
    <t>МКУ "УЖКХ Русско-Буйловское"</t>
  </si>
  <si>
    <t>Администрация Русско-Буйловское сельского поселение Павловского муниципального района Воронежской области</t>
  </si>
  <si>
    <t>содержание, ремонт и замена фонарей уличного освещения</t>
  </si>
  <si>
    <t>оплата  за электроэнергию уличного освещения</t>
  </si>
  <si>
    <t>мероприятия по озеленению прилегающих территорий к учреждениям, организациям предприятиям</t>
  </si>
  <si>
    <t>приобретение детских площадок</t>
  </si>
  <si>
    <t>Основное мерприятие 1.5</t>
  </si>
  <si>
    <t xml:space="preserve">содержание мест захоронения </t>
  </si>
  <si>
    <t>Основное мероприятие 1.6</t>
  </si>
  <si>
    <t>мероприятия по ликвидации несанкционированных свалок, удалению сухостойных и аварийных деревьев</t>
  </si>
  <si>
    <t>Основное мероприятия 1.7</t>
  </si>
  <si>
    <t>Развитие культуры и спорта в Русско-Буйловском сельском поселении</t>
  </si>
  <si>
    <t>МКУК "Русско-Буйловское КДО"</t>
  </si>
  <si>
    <t>Культурно-досуговая деятельность и развитие народного творчества</t>
  </si>
  <si>
    <t>Развитие библиотечного дела</t>
  </si>
  <si>
    <t>Администрация Русско-Буйловского  сельского поселение Павловского муниципального района Воронежской области</t>
  </si>
  <si>
    <t>Основное мероприятие 2.3</t>
  </si>
  <si>
    <t>Совершенствование и развитие кадрового потенциала сферы культуры и спорта</t>
  </si>
  <si>
    <t>Основное мероприятие 2.4</t>
  </si>
  <si>
    <t>Укрепление материально технической базы</t>
  </si>
  <si>
    <t>Основное мероприятие 2.5</t>
  </si>
  <si>
    <t>Финансовое обеспечение деятельности КДО</t>
  </si>
  <si>
    <t>Основное мероприятие 2.6</t>
  </si>
  <si>
    <t>Участие и организация праздничных мероприятий</t>
  </si>
  <si>
    <t>Основное мероприятие 2.7</t>
  </si>
  <si>
    <t>Капитальный, текущий ремонт и реконструкция объектов учреждений культуры и спорта</t>
  </si>
  <si>
    <t>Основное мероприятие 2.8</t>
  </si>
  <si>
    <t>Мероприятия по поготовке команд поселения к соревнованиям</t>
  </si>
  <si>
    <t>Финансовое обеспечение деятельности органов местного самоуправления:  обеспечение деятельности администрации Русско-Буйловского сельского поселения;                  финансовое обеспечение деятельности главы Русско-Буйловского сельского поселения</t>
  </si>
  <si>
    <t>Финансовое обеспечение выполнения других  расходных обязательств органами местного самоуправления</t>
  </si>
  <si>
    <t>Развитие коммунальной инфраструктуры Русско-Буйловского сельского поселения</t>
  </si>
  <si>
    <t>Реконструкция систем уличного освещения</t>
  </si>
  <si>
    <t>Финансовое обеспечение деятельности МКУ "УЖКХ Русско-Буйловское"</t>
  </si>
  <si>
    <t>Реконструкция и расширение водозаборных узлов и действующих сетей водопровода</t>
  </si>
  <si>
    <t>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</t>
  </si>
  <si>
    <t>Предупреждение и помощь населению в чрезвычайных ситуациях</t>
  </si>
  <si>
    <t>Обеспечение перчвичных мер пожарной безопасности на территории поселения</t>
  </si>
  <si>
    <t>Основное мероприятие 5.3</t>
  </si>
  <si>
    <t>Профилактика преступности и обеспечение условий для безопасности жизнедеятельности на территории поселения</t>
  </si>
  <si>
    <t>в том числе по ГРБС</t>
  </si>
  <si>
    <t>Осуществление дорожной деятельности в отношении автомобильных дорог местного значения в границах Русско-Буйловского сельского поселения</t>
  </si>
  <si>
    <t>Сохранение и совершенствование сети автомобильных дорог местног значения</t>
  </si>
  <si>
    <t>Инвентаризация и паспортизация муниципальных автомобильных дорог местного значения</t>
  </si>
  <si>
    <t>создание условий для массового отдыха жителей поселения и др. мероприятия по благоустройству</t>
  </si>
  <si>
    <t>оплата за электроэнергию уличного освещения</t>
  </si>
  <si>
    <t>мероприятия по озеленению прилегающих территорий к учреждениям, организациям, предприятиям</t>
  </si>
  <si>
    <t>Основное мероприятие 1.5</t>
  </si>
  <si>
    <t>содержание мест захоронения</t>
  </si>
  <si>
    <t>Основное мероприятие 1.7</t>
  </si>
  <si>
    <t>создание условий для массового отдыха  жителей поселения и др. мероприятия по благоустройству</t>
  </si>
  <si>
    <t>Развтие библиотечного дела</t>
  </si>
  <si>
    <t>Укрепление материально-технической базы</t>
  </si>
  <si>
    <t xml:space="preserve">Основное мероприятие 2.5 </t>
  </si>
  <si>
    <t>Мероприятия по подготовке команд поселения к соревнованиям</t>
  </si>
  <si>
    <t>Обеспесение реализации муниципальной программы</t>
  </si>
  <si>
    <t>Финансовое обеспечение деятельности органов местного самоуправления:                     обеспечение деятельности администрации Русско-Буйловского сельского поселения, финансовое обеспечение деятельности главы Русско-Буйловского сельского поселения.</t>
  </si>
  <si>
    <t>Финансовое обеспечение выполнения других расходных обязательств органами местного самоуправления</t>
  </si>
  <si>
    <t>Развитие коммунальной инфраструктуры Русско-Буйловсого сельского поселения</t>
  </si>
  <si>
    <t>Финансовое обеспечение деятельности МКУ "УЖКХ Русско-Буйловсое"</t>
  </si>
  <si>
    <t>Обеспечение первичных мер пожарной безопасности на территории поселения</t>
  </si>
  <si>
    <t xml:space="preserve">Осуществление дорожной деятельности в отношении автомобильных дорог местного значения </t>
  </si>
  <si>
    <t>Сохранение и совершенствование сети автомобильных дорог местного значения</t>
  </si>
  <si>
    <t xml:space="preserve">Инвентаризация и паспортизация муниципальных автомобильныз дорог местного </t>
  </si>
  <si>
    <t>Администрация Русско-Буйловского сельского поселения Павловского муниципального Воронежской области</t>
  </si>
  <si>
    <t>Основное мероприятия 1.5</t>
  </si>
  <si>
    <t>Администрация Русско-Буйловского сельского поселения Павловского муниципального Воронежской области МКУ "УЖКХ Русско-Буйловское"</t>
  </si>
  <si>
    <t xml:space="preserve">Администрация Русско-Буйловского сельского поселения Павловского муниципального Воронежской области </t>
  </si>
  <si>
    <t>Развитие коммунальной инфраструктуры</t>
  </si>
  <si>
    <t>Создание благоприятных условий для проживания жителей Русско-Буйловского сельского поселения</t>
  </si>
  <si>
    <t>Улучшение внешнего облика Русско-Буйловсокго сельского поселение.</t>
  </si>
  <si>
    <t>Сохранение и эффективное использование культурного наследия, создание условий для занятия спортом</t>
  </si>
  <si>
    <t>Исполнение всех финансовых обязательств органами местного самоуправления</t>
  </si>
  <si>
    <t>Повышение надежности и качества жилищно-коммунальных услуг</t>
  </si>
  <si>
    <t>Снижение рисков чрезвычайных ситуаций природного и техногенного характера</t>
  </si>
  <si>
    <t>Увеличение протяженности автомобильных дорог местного значения и повышение качества дорожных покрытий.</t>
  </si>
  <si>
    <t>в том числе по ГРБС:              971</t>
  </si>
  <si>
    <t>в том числе по ГРБС:               971</t>
  </si>
  <si>
    <t>100</t>
  </si>
  <si>
    <t>в том числе по ГРБС:              914  971</t>
  </si>
  <si>
    <t>5</t>
  </si>
  <si>
    <t>содержание системы уличного освещения</t>
  </si>
  <si>
    <t>в том числе по ГРБС:               971 914</t>
  </si>
  <si>
    <t xml:space="preserve">Инвентаризация и паспортизация муниципальных автомобильных дорог местного </t>
  </si>
  <si>
    <t>Организация уличного освещения</t>
  </si>
  <si>
    <t>Основное мероприятие 1.1.</t>
  </si>
  <si>
    <t xml:space="preserve">Основное мероприятие 1.2. </t>
  </si>
  <si>
    <t>Озеленение территории</t>
  </si>
  <si>
    <t>Организация благоустройства территории</t>
  </si>
  <si>
    <t>Содержание мест захоронения</t>
  </si>
  <si>
    <t>Основное мероприятие 1.5.</t>
  </si>
  <si>
    <t>Организация сбора  и вывоза мусора  и ТБО</t>
  </si>
  <si>
    <t>Осуществление дорожной деятельности в отношении автомобильных дорог местного значения</t>
  </si>
  <si>
    <t>Обеспечение сохранности и ремонт военно-мемориальных объектов</t>
  </si>
  <si>
    <t>Благоустройство парка культуры и отдыха</t>
  </si>
  <si>
    <t>Основное мероприятия 1.8.</t>
  </si>
  <si>
    <t>Основное мероприятия 1.7.</t>
  </si>
  <si>
    <t>Основное мероприятия 1.9</t>
  </si>
  <si>
    <t>Организация обустройства мест массового отдыха</t>
  </si>
  <si>
    <t>Развитие физической культуры и спорта</t>
  </si>
  <si>
    <t>Организация водоснабжения</t>
  </si>
  <si>
    <t>ПОДПРОГРАММА 7</t>
  </si>
  <si>
    <t>Энергосбережение и повышение энергетической эффективности на территории Русско-Буйловского сельского поселения</t>
  </si>
  <si>
    <t>Основное мероприятие 7.1.</t>
  </si>
  <si>
    <t>Основное мероприятие 7.2.</t>
  </si>
  <si>
    <t>Основное мероприятие 7.3.</t>
  </si>
  <si>
    <t>Основное мероприятие 7.4.</t>
  </si>
  <si>
    <t>Повышение энергоэффективности в электроснабжении</t>
  </si>
  <si>
    <t>Повышение энергоэффективности в газоснабжении</t>
  </si>
  <si>
    <t>Повышение энергоэффективности в теплоснабжении</t>
  </si>
  <si>
    <t>Повышение энергоэффективности в водоснабжении</t>
  </si>
  <si>
    <t>Коды бюджетной классификации</t>
  </si>
  <si>
    <t>ГРБС</t>
  </si>
  <si>
    <t>РзПр</t>
  </si>
  <si>
    <t xml:space="preserve">ЦСР </t>
  </si>
  <si>
    <t>ВР</t>
  </si>
  <si>
    <t>6</t>
  </si>
  <si>
    <t>05 03</t>
  </si>
  <si>
    <t>01 1 01 78670</t>
  </si>
  <si>
    <t>200</t>
  </si>
  <si>
    <t>01 1 02 78610</t>
  </si>
  <si>
    <t>01 1 03 78610</t>
  </si>
  <si>
    <t>01 1 04 78610</t>
  </si>
  <si>
    <t>04 12</t>
  </si>
  <si>
    <t>01 1 05 78430</t>
  </si>
  <si>
    <t>01 1 05 78610</t>
  </si>
  <si>
    <t>01 1 08 78610</t>
  </si>
  <si>
    <t>01 1 09 78520</t>
  </si>
  <si>
    <t>08 01</t>
  </si>
  <si>
    <t>01 2 01 00590</t>
  </si>
  <si>
    <t>800</t>
  </si>
  <si>
    <t>11 01</t>
  </si>
  <si>
    <t>01 2 02 00590</t>
  </si>
  <si>
    <t>01 13</t>
  </si>
  <si>
    <t>500</t>
  </si>
  <si>
    <t>01 02</t>
  </si>
  <si>
    <t>01 3 01 72020</t>
  </si>
  <si>
    <t>01 04</t>
  </si>
  <si>
    <t>01 3 01 72010</t>
  </si>
  <si>
    <t>01 3 02 70200</t>
  </si>
  <si>
    <t>01 3 02 51180</t>
  </si>
  <si>
    <t>01 3 02 78460</t>
  </si>
  <si>
    <t>10 01</t>
  </si>
  <si>
    <t>01 3 02 70470</t>
  </si>
  <si>
    <t>300</t>
  </si>
  <si>
    <t>10 03</t>
  </si>
  <si>
    <t xml:space="preserve">10 03 </t>
  </si>
  <si>
    <t>01 3 02 70570</t>
  </si>
  <si>
    <t>01 3 02 70620</t>
  </si>
  <si>
    <t>03 09</t>
  </si>
  <si>
    <t xml:space="preserve">03 09 </t>
  </si>
  <si>
    <t>914</t>
  </si>
  <si>
    <t>970</t>
  </si>
  <si>
    <t>Основное мероприятие 7.1</t>
  </si>
  <si>
    <t>Основное мероприятие 7.2</t>
  </si>
  <si>
    <t>Основное мероприятие 7.3</t>
  </si>
  <si>
    <t>Основное мероприятие 7.4</t>
  </si>
  <si>
    <t xml:space="preserve">в том числе по ГРБС:              </t>
  </si>
  <si>
    <t xml:space="preserve">в том числе по ГРБС:            </t>
  </si>
  <si>
    <t xml:space="preserve">в том числе по ГРБС:             </t>
  </si>
  <si>
    <t xml:space="preserve">Администрация Русско-Буйловского сельского поселение </t>
  </si>
  <si>
    <t xml:space="preserve">Администрация Русско-Буйловского  сельского поселение </t>
  </si>
  <si>
    <t>Администрация Русско-Буйловского  сельского поселение П</t>
  </si>
  <si>
    <t>Администрация Русско-Буйловского  сельского поселение</t>
  </si>
  <si>
    <t xml:space="preserve">05 03 </t>
  </si>
  <si>
    <t xml:space="preserve"> 05 03</t>
  </si>
  <si>
    <t xml:space="preserve"> 01 1 06 71290</t>
  </si>
  <si>
    <t xml:space="preserve"> 01 1 07 78530</t>
  </si>
  <si>
    <t xml:space="preserve">08 01 </t>
  </si>
  <si>
    <t>01 2  01 00590</t>
  </si>
  <si>
    <t>01 2 03 70410</t>
  </si>
  <si>
    <t>01 2  04 64860</t>
  </si>
  <si>
    <t>01 3  01 72010</t>
  </si>
  <si>
    <t xml:space="preserve">01 13 </t>
  </si>
  <si>
    <t xml:space="preserve">02 03 </t>
  </si>
  <si>
    <t xml:space="preserve">04 12 </t>
  </si>
  <si>
    <t>01 3  02 70490</t>
  </si>
  <si>
    <t>05 02</t>
  </si>
  <si>
    <t xml:space="preserve"> 01 4 01 70200</t>
  </si>
  <si>
    <t>01 4 01 00590</t>
  </si>
  <si>
    <t>05 05</t>
  </si>
  <si>
    <t xml:space="preserve"> 01 4 02 00590</t>
  </si>
  <si>
    <t xml:space="preserve">в том числе по ГРБС:                </t>
  </si>
  <si>
    <t xml:space="preserve">в том числе по ГРБС:               </t>
  </si>
  <si>
    <t>01 5 02 71430</t>
  </si>
  <si>
    <t>01 5 01 71430</t>
  </si>
  <si>
    <t>01 5 03 71380</t>
  </si>
  <si>
    <t xml:space="preserve">в том числе по ГРБС:                   </t>
  </si>
  <si>
    <t xml:space="preserve">в том числе по ГРБС:                 </t>
  </si>
  <si>
    <t xml:space="preserve">04 09 </t>
  </si>
  <si>
    <t>01 6 01 71290</t>
  </si>
  <si>
    <t>01 6 02 71290</t>
  </si>
  <si>
    <t xml:space="preserve">в том числе по ГРБС:                  </t>
  </si>
  <si>
    <t xml:space="preserve">01 04 </t>
  </si>
  <si>
    <t>01 7 01 72010</t>
  </si>
  <si>
    <t>01 7 02 72010</t>
  </si>
  <si>
    <t xml:space="preserve"> 01 04 </t>
  </si>
  <si>
    <t>01 7 04 72010</t>
  </si>
  <si>
    <t>01 7 03 00590</t>
  </si>
  <si>
    <t>01 7 04 70200</t>
  </si>
  <si>
    <t xml:space="preserve">05 02 </t>
  </si>
  <si>
    <t>01 7 01 78670</t>
  </si>
  <si>
    <t>Финансовое обеспечение деятельности органов местного самоуправления:  обеспечение деятельности администрации Русско-Буйловского сельского поселения;                 финансовое обеспечение деятельности главы Русско-Буйловского сельского поселения</t>
  </si>
  <si>
    <t xml:space="preserve">914 </t>
  </si>
  <si>
    <t xml:space="preserve">971                          914 </t>
  </si>
  <si>
    <t>914                      970                          971</t>
  </si>
  <si>
    <t>Основное мероприятие 7 .3.</t>
  </si>
  <si>
    <t>Основное мероприятие 7 .4.</t>
  </si>
  <si>
    <t>Основное мероприятие 7 .2.</t>
  </si>
  <si>
    <t>Основное мероприятие 7 .1.</t>
  </si>
  <si>
    <t xml:space="preserve">юридические лица </t>
  </si>
  <si>
    <t xml:space="preserve"> МКУ "УЖКХ Русско-Буйловское"</t>
  </si>
  <si>
    <t xml:space="preserve">Повышение эффективности использования энергетических ресурсов Русско-Буйловского  сельского поселения </t>
  </si>
  <si>
    <t>МКУК "Русско-Буйловсокое КДО"</t>
  </si>
  <si>
    <t>914                          971</t>
  </si>
  <si>
    <t>914                         971</t>
  </si>
  <si>
    <t>971                          914</t>
  </si>
  <si>
    <t xml:space="preserve"> МКУК "Русско-Буйловсокое КДО"</t>
  </si>
  <si>
    <t xml:space="preserve">970  </t>
  </si>
  <si>
    <t xml:space="preserve">970 </t>
  </si>
  <si>
    <t xml:space="preserve">971 </t>
  </si>
  <si>
    <t>Защита от чрезвычайных ситуаций природного и техногенногохарактера и обеспечение безопасности населения на территории Русско-Буйловсокого сельского поселения</t>
  </si>
  <si>
    <t>914                    970                          971</t>
  </si>
  <si>
    <t>в том числе по ГРБС: 970</t>
  </si>
  <si>
    <t>Развитие туризма в сельском поселении</t>
  </si>
  <si>
    <t>Содержание (ремонт) техники и оборудования</t>
  </si>
  <si>
    <t xml:space="preserve">в том числе по ГРБС: </t>
  </si>
  <si>
    <t>Основное мероприятие 2.9</t>
  </si>
  <si>
    <t>Основное мероприятия 1.10</t>
  </si>
  <si>
    <t>Основное мероприятие 4 .4.</t>
  </si>
  <si>
    <t>Содержание и ремонт коммунальной техники</t>
  </si>
  <si>
    <t>Приобретение и содержание  коммунальной техники</t>
  </si>
  <si>
    <t>Приобретение и содержание коммунальной техники</t>
  </si>
  <si>
    <t>МКУ "УЖКХ Русско-Буйловского с/п"</t>
  </si>
  <si>
    <t>Основное мероприятие 6.3</t>
  </si>
  <si>
    <t>Содержание автомобильных дорог местного значения</t>
  </si>
  <si>
    <t>01 6 03 71290</t>
  </si>
  <si>
    <t>01 4 01 70200</t>
  </si>
  <si>
    <t>01 2 05 70840</t>
  </si>
  <si>
    <t>01 2 01 50140</t>
  </si>
  <si>
    <t>01 2 01 S0140</t>
  </si>
  <si>
    <t>МКУ "УЖКХ Русско-Буйловского сельского поселения"</t>
  </si>
  <si>
    <t xml:space="preserve">в том числе по ГРБС:          914 971         </t>
  </si>
  <si>
    <t>в том числе по ГРБС:              914 971</t>
  </si>
  <si>
    <t>в том числе по ГРБС:            914  971</t>
  </si>
  <si>
    <t>в том числе по ГРБС:           914   971</t>
  </si>
  <si>
    <t>в том числе по ГРБС:             971</t>
  </si>
  <si>
    <t>в том числе по ГРБС:            914   971</t>
  </si>
  <si>
    <t>01 1 03 78430</t>
  </si>
  <si>
    <t>Защита от чрезвычайных ситуаций природного и техногенногохарактера и обеспечение безопасности населения на территории Русско-Буйловского сельского поселения</t>
  </si>
  <si>
    <t xml:space="preserve">Администрация Русско-Буйловского сельского поселения  МКУ "УЖКХ Русско-Буйловского сельского поселения" </t>
  </si>
  <si>
    <t xml:space="preserve">Администрация Русско-Буйловского сельского поселения  МКУК "Русско-Буйловсокое КДО" МКУ "УЖКХ Русско-Буйловское" </t>
  </si>
  <si>
    <t xml:space="preserve">Администрация Русско-Буйловского сельского поселения </t>
  </si>
  <si>
    <t xml:space="preserve">Администрация Русско-Буйловского сельского поселения  </t>
  </si>
  <si>
    <t>Администрация Русско-Буйловского сельского поселения Павловского муниципального Воронежской области МКУ "УЖКХ Русско-Буйловского сельского поселения" МКУК "Русско-Буйловсокое КДО"</t>
  </si>
  <si>
    <t>Администрация Русско-Буйловского сельского поселения МКУ "УЖКХ Русско-Буйловского сельского поселения"</t>
  </si>
  <si>
    <t xml:space="preserve">971                         </t>
  </si>
  <si>
    <t xml:space="preserve">            971</t>
  </si>
  <si>
    <t>Администрация Русско-Буйловского сельского поселенияМКУ "УЖКХ Русско-Буйловское"</t>
  </si>
  <si>
    <t>Администрация Русско-Буйловского сельского поселения Павловского муниципального Воронежской области  МКУ "УЖКХ Русско-Буйловского сельского поселения"</t>
  </si>
  <si>
    <t xml:space="preserve">Администрация Русско-Буйловского сельского поселения МКУ "УЖКХ Русско-Буйловское" </t>
  </si>
  <si>
    <t>0801</t>
  </si>
  <si>
    <t>01 2 01 51480</t>
  </si>
  <si>
    <t>700</t>
  </si>
  <si>
    <t>0502</t>
  </si>
  <si>
    <t>0140378620</t>
  </si>
  <si>
    <t>01 4 03 70200</t>
  </si>
  <si>
    <t>0104</t>
  </si>
  <si>
    <t>01 6 01 72190</t>
  </si>
  <si>
    <t>04 09</t>
  </si>
  <si>
    <t>Основное мероприятие 6.3.</t>
  </si>
  <si>
    <t>МКУ "УЖУХ Русско-Буйловского с/п"</t>
  </si>
  <si>
    <t>01 07</t>
  </si>
  <si>
    <t>01 3 01 70120</t>
  </si>
  <si>
    <t>01 1 03 S8910</t>
  </si>
  <si>
    <t>13 01</t>
  </si>
  <si>
    <t>01 3 02 27880</t>
  </si>
  <si>
    <t xml:space="preserve">Расходы местного бюджета на реализацию муниципальной программы Русско-Буйловского сельского поселения    на 2018г.   "Социально-экономическое развите Русско-Буйловского сельского поселения на период 2014-2021г.г.»                                </t>
  </si>
  <si>
    <t xml:space="preserve">Расходы местного бюджета на реализацию муниципальной программы Русско-Буйловского сельского поселения       "Социально-экономическое развите Русско-Буйловского сельского поселения на период 2014-2021г.г.»                                </t>
  </si>
  <si>
    <t>"Социально-экономическое развитие Русско-Буйловского сельского поселения на период 2014-2021 годов"</t>
  </si>
  <si>
    <t>"Социально-экономическое развитие Русско-Буйловского  сельского поселения 2014-2021 годы"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</si>
  <si>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Воронежской области
Социально-экономическое развитие Русско-Буйловского сельского поселения на период 2014-2021 года </t>
  </si>
  <si>
    <t>"Социально-экономическое развитие Русско-Буйловского  сельского поселения на период 2014-2021 годов"</t>
  </si>
  <si>
    <t>01 1 01 S8670</t>
  </si>
  <si>
    <t xml:space="preserve">03 14 </t>
  </si>
  <si>
    <t>План реализации муниципальной программы Русско-Буйловс кого  сельского поселения   "Социально-экономическое развитие  Русско-Буйловсого  сельского поселения на  период 2014-2021 годов" 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</si>
</sst>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30" x14ac:knownFonts="1">
    <font>
      <sz val="10"/>
      <name val="Arial Cyr"/>
      <charset val="204"/>
    </font>
    <font>
      <sz val="11"/>
      <color theme="1"/>
      <name val="Times New Roman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z val="14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  <scheme val="minor"/>
    </font>
    <font>
      <sz val="12"/>
      <color indexed="8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13"/>
      <name val="Times New Roman"/>
      <family val="1"/>
      <charset val="204"/>
      <scheme val="minor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trike/>
      <sz val="13"/>
      <name val="Times New Roman"/>
      <family val="1"/>
      <charset val="204"/>
      <scheme val="minor"/>
    </font>
    <font>
      <strike/>
      <sz val="12"/>
      <name val="Times New Roman"/>
      <family val="1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strike/>
      <sz val="11"/>
      <name val="Calibri"/>
      <family val="2"/>
      <charset val="204"/>
    </font>
    <font>
      <strike/>
      <sz val="11"/>
      <name val="Times New Roman"/>
      <family val="1"/>
      <charset val="204"/>
      <scheme val="minor"/>
    </font>
    <font>
      <sz val="11"/>
      <color indexed="8"/>
      <name val="Times New Roman"/>
      <family val="1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310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ont="1" applyBorder="1"/>
    <xf numFmtId="0" fontId="2" fillId="3" borderId="1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0" xfId="1" applyFont="1"/>
    <xf numFmtId="0" fontId="7" fillId="0" borderId="0" xfId="1" applyFont="1"/>
    <xf numFmtId="0" fontId="6" fillId="0" borderId="7" xfId="1" applyFont="1" applyBorder="1"/>
    <xf numFmtId="0" fontId="6" fillId="0" borderId="0" xfId="1" applyFont="1" applyBorder="1"/>
    <xf numFmtId="0" fontId="8" fillId="0" borderId="0" xfId="1" applyFont="1"/>
    <xf numFmtId="4" fontId="8" fillId="0" borderId="0" xfId="1" applyNumberFormat="1" applyFont="1"/>
    <xf numFmtId="0" fontId="2" fillId="3" borderId="5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Border="1"/>
    <xf numFmtId="164" fontId="10" fillId="0" borderId="1" xfId="0" applyNumberFormat="1" applyFont="1" applyBorder="1" applyAlignment="1">
      <alignment horizontal="center"/>
    </xf>
    <xf numFmtId="0" fontId="8" fillId="0" borderId="0" xfId="1" applyFont="1" applyAlignment="1"/>
    <xf numFmtId="0" fontId="6" fillId="0" borderId="0" xfId="1" applyFont="1" applyAlignment="1"/>
    <xf numFmtId="0" fontId="6" fillId="0" borderId="0" xfId="1" applyFont="1" applyBorder="1" applyAlignment="1"/>
    <xf numFmtId="0" fontId="12" fillId="2" borderId="9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164" fontId="10" fillId="0" borderId="1" xfId="0" applyNumberFormat="1" applyFont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164" fontId="10" fillId="0" borderId="7" xfId="0" applyNumberFormat="1" applyFont="1" applyFill="1" applyBorder="1" applyAlignment="1">
      <alignment horizontal="center" wrapText="1"/>
    </xf>
    <xf numFmtId="0" fontId="10" fillId="0" borderId="0" xfId="0" applyFont="1"/>
    <xf numFmtId="0" fontId="11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wrapText="1"/>
    </xf>
    <xf numFmtId="0" fontId="11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/>
    <xf numFmtId="0" fontId="10" fillId="0" borderId="0" xfId="0" applyFont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0" fillId="3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3" fontId="10" fillId="0" borderId="1" xfId="1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/>
    </xf>
    <xf numFmtId="0" fontId="17" fillId="0" borderId="0" xfId="1" applyFont="1"/>
    <xf numFmtId="0" fontId="17" fillId="0" borderId="0" xfId="1" applyFont="1" applyAlignment="1">
      <alignment horizontal="center"/>
    </xf>
    <xf numFmtId="4" fontId="17" fillId="0" borderId="0" xfId="1" applyNumberFormat="1" applyFont="1"/>
    <xf numFmtId="0" fontId="17" fillId="0" borderId="0" xfId="1" applyFont="1" applyAlignment="1"/>
    <xf numFmtId="0" fontId="13" fillId="0" borderId="0" xfId="1" applyFont="1" applyAlignment="1">
      <alignment horizontal="right"/>
    </xf>
    <xf numFmtId="0" fontId="18" fillId="0" borderId="0" xfId="1" applyFont="1" applyAlignment="1">
      <alignment horizontal="center" vertical="center"/>
    </xf>
    <xf numFmtId="4" fontId="18" fillId="0" borderId="0" xfId="1" applyNumberFormat="1" applyFont="1" applyAlignment="1">
      <alignment horizontal="center" vertical="center"/>
    </xf>
    <xf numFmtId="4" fontId="18" fillId="0" borderId="0" xfId="1" applyNumberFormat="1" applyFont="1" applyBorder="1" applyAlignment="1">
      <alignment horizontal="center" vertical="center"/>
    </xf>
    <xf numFmtId="0" fontId="20" fillId="0" borderId="0" xfId="0" applyFont="1"/>
    <xf numFmtId="0" fontId="4" fillId="0" borderId="0" xfId="0" applyFont="1" applyAlignment="1">
      <alignment vertic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wrapText="1"/>
    </xf>
    <xf numFmtId="2" fontId="12" fillId="0" borderId="1" xfId="1" applyNumberFormat="1" applyFont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vertical="top" wrapText="1"/>
    </xf>
    <xf numFmtId="0" fontId="10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49" fontId="24" fillId="3" borderId="1" xfId="0" applyNumberFormat="1" applyFont="1" applyFill="1" applyBorder="1" applyAlignment="1">
      <alignment horizontal="center" vertical="center" wrapText="1"/>
    </xf>
    <xf numFmtId="49" fontId="23" fillId="3" borderId="6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8" fillId="0" borderId="1" xfId="1" applyFont="1" applyBorder="1"/>
    <xf numFmtId="0" fontId="24" fillId="0" borderId="1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/>
    </xf>
    <xf numFmtId="0" fontId="25" fillId="2" borderId="1" xfId="1" applyFont="1" applyFill="1" applyBorder="1" applyAlignment="1">
      <alignment horizontal="center" vertical="center"/>
    </xf>
    <xf numFmtId="3" fontId="25" fillId="0" borderId="1" xfId="1" applyNumberFormat="1" applyFont="1" applyBorder="1" applyAlignment="1">
      <alignment horizontal="center" vertical="center"/>
    </xf>
    <xf numFmtId="0" fontId="25" fillId="2" borderId="1" xfId="1" applyFont="1" applyFill="1" applyBorder="1" applyAlignment="1">
      <alignment horizontal="center" vertical="center" wrapText="1"/>
    </xf>
    <xf numFmtId="2" fontId="26" fillId="0" borderId="1" xfId="1" applyNumberFormat="1" applyFont="1" applyBorder="1" applyAlignment="1">
      <alignment horizontal="center" vertical="center" wrapText="1"/>
    </xf>
    <xf numFmtId="4" fontId="26" fillId="0" borderId="1" xfId="1" applyNumberFormat="1" applyFont="1" applyBorder="1" applyAlignment="1">
      <alignment horizontal="center" vertical="center" wrapText="1"/>
    </xf>
    <xf numFmtId="164" fontId="25" fillId="0" borderId="1" xfId="1" applyNumberFormat="1" applyFont="1" applyBorder="1" applyAlignment="1">
      <alignment horizontal="center" vertical="center"/>
    </xf>
    <xf numFmtId="4" fontId="25" fillId="0" borderId="1" xfId="1" applyNumberFormat="1" applyFont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8" fillId="0" borderId="0" xfId="1" applyFont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  <xf numFmtId="49" fontId="23" fillId="3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49" fontId="23" fillId="0" borderId="1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wrapText="1"/>
    </xf>
    <xf numFmtId="49" fontId="23" fillId="0" borderId="2" xfId="0" applyNumberFormat="1" applyFont="1" applyFill="1" applyBorder="1" applyAlignment="1">
      <alignment vertical="center" wrapText="1"/>
    </xf>
    <xf numFmtId="49" fontId="23" fillId="3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49" fontId="23" fillId="0" borderId="1" xfId="0" applyNumberFormat="1" applyFont="1" applyFill="1" applyBorder="1" applyAlignment="1">
      <alignment horizontal="center" wrapText="1"/>
    </xf>
    <xf numFmtId="49" fontId="23" fillId="3" borderId="1" xfId="0" applyNumberFormat="1" applyFont="1" applyFill="1" applyBorder="1" applyAlignment="1">
      <alignment horizontal="center" wrapText="1"/>
    </xf>
    <xf numFmtId="4" fontId="25" fillId="0" borderId="1" xfId="1" applyNumberFormat="1" applyFont="1" applyBorder="1" applyAlignment="1">
      <alignment horizontal="center" wrapText="1"/>
    </xf>
    <xf numFmtId="0" fontId="23" fillId="0" borderId="5" xfId="0" applyFont="1" applyFill="1" applyBorder="1" applyAlignment="1">
      <alignment vertical="center" wrapText="1"/>
    </xf>
    <xf numFmtId="49" fontId="23" fillId="3" borderId="6" xfId="0" applyNumberFormat="1" applyFont="1" applyFill="1" applyBorder="1" applyAlignment="1">
      <alignment vertical="center" wrapText="1"/>
    </xf>
    <xf numFmtId="0" fontId="5" fillId="0" borderId="0" xfId="1" applyFont="1"/>
    <xf numFmtId="4" fontId="5" fillId="0" borderId="0" xfId="1" applyNumberFormat="1" applyFont="1"/>
    <xf numFmtId="0" fontId="26" fillId="2" borderId="1" xfId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vertical="center" wrapText="1"/>
    </xf>
    <xf numFmtId="49" fontId="22" fillId="3" borderId="1" xfId="0" applyNumberFormat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27" fillId="0" borderId="1" xfId="1" applyFont="1" applyBorder="1" applyAlignment="1"/>
    <xf numFmtId="0" fontId="27" fillId="0" borderId="0" xfId="1" applyFont="1" applyAlignment="1"/>
    <xf numFmtId="0" fontId="21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1" fontId="26" fillId="2" borderId="1" xfId="1" applyNumberFormat="1" applyFont="1" applyFill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Border="1"/>
    <xf numFmtId="0" fontId="12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1" xfId="1" applyFont="1" applyBorder="1" applyAlignment="1">
      <alignment horizontal="center" vertical="center"/>
    </xf>
    <xf numFmtId="0" fontId="29" fillId="0" borderId="1" xfId="1" applyFont="1" applyBorder="1" applyAlignment="1">
      <alignment horizontal="center" vertical="center"/>
    </xf>
    <xf numFmtId="2" fontId="29" fillId="0" borderId="1" xfId="1" applyNumberFormat="1" applyFont="1" applyBorder="1" applyAlignment="1">
      <alignment horizontal="center" vertical="center"/>
    </xf>
    <xf numFmtId="0" fontId="25" fillId="0" borderId="6" xfId="1" applyFont="1" applyBorder="1" applyAlignment="1">
      <alignment horizontal="center" vertical="center" wrapText="1"/>
    </xf>
    <xf numFmtId="49" fontId="25" fillId="0" borderId="6" xfId="0" applyNumberFormat="1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vertical="center" wrapText="1"/>
    </xf>
    <xf numFmtId="0" fontId="25" fillId="0" borderId="6" xfId="1" applyFont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5" fillId="0" borderId="1" xfId="1" applyFont="1" applyBorder="1" applyAlignment="1"/>
    <xf numFmtId="0" fontId="29" fillId="0" borderId="1" xfId="1" applyFont="1" applyBorder="1" applyAlignment="1"/>
    <xf numFmtId="0" fontId="29" fillId="0" borderId="1" xfId="1" applyFont="1" applyBorder="1"/>
    <xf numFmtId="0" fontId="23" fillId="0" borderId="2" xfId="0" applyFont="1" applyFill="1" applyBorder="1" applyAlignment="1">
      <alignment horizontal="center" vertical="center" wrapText="1"/>
    </xf>
    <xf numFmtId="0" fontId="10" fillId="0" borderId="1" xfId="1" applyFont="1" applyBorder="1" applyAlignment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/>
    <xf numFmtId="0" fontId="11" fillId="0" borderId="1" xfId="1" applyFont="1" applyBorder="1"/>
    <xf numFmtId="0" fontId="12" fillId="0" borderId="7" xfId="0" applyFont="1" applyBorder="1"/>
    <xf numFmtId="2" fontId="10" fillId="3" borderId="12" xfId="0" applyNumberFormat="1" applyFont="1" applyFill="1" applyBorder="1" applyAlignment="1">
      <alignment horizontal="center" wrapText="1"/>
    </xf>
    <xf numFmtId="164" fontId="10" fillId="0" borderId="7" xfId="0" applyNumberFormat="1" applyFont="1" applyBorder="1" applyAlignment="1">
      <alignment vertical="top" wrapText="1"/>
    </xf>
    <xf numFmtId="2" fontId="10" fillId="0" borderId="7" xfId="0" applyNumberFormat="1" applyFont="1" applyBorder="1" applyAlignment="1">
      <alignment vertical="top" wrapText="1"/>
    </xf>
    <xf numFmtId="164" fontId="10" fillId="0" borderId="7" xfId="0" applyNumberFormat="1" applyFont="1" applyBorder="1" applyAlignment="1">
      <alignment horizontal="center"/>
    </xf>
    <xf numFmtId="164" fontId="10" fillId="0" borderId="7" xfId="0" applyNumberFormat="1" applyFont="1" applyBorder="1" applyAlignment="1"/>
    <xf numFmtId="0" fontId="10" fillId="0" borderId="1" xfId="0" applyFont="1" applyBorder="1"/>
    <xf numFmtId="0" fontId="0" fillId="0" borderId="1" xfId="0" applyFont="1" applyBorder="1"/>
    <xf numFmtId="0" fontId="2" fillId="3" borderId="1" xfId="0" applyFont="1" applyFill="1" applyBorder="1" applyAlignment="1">
      <alignment vertical="center" wrapText="1"/>
    </xf>
    <xf numFmtId="0" fontId="25" fillId="0" borderId="1" xfId="1" applyFont="1" applyBorder="1" applyAlignment="1">
      <alignment vertical="center"/>
    </xf>
    <xf numFmtId="164" fontId="25" fillId="0" borderId="1" xfId="1" applyNumberFormat="1" applyFont="1" applyBorder="1" applyAlignment="1"/>
    <xf numFmtId="164" fontId="25" fillId="0" borderId="1" xfId="1" applyNumberFormat="1" applyFont="1" applyBorder="1" applyAlignment="1">
      <alignment horizontal="center"/>
    </xf>
    <xf numFmtId="0" fontId="25" fillId="0" borderId="1" xfId="1" applyFont="1" applyBorder="1" applyAlignment="1">
      <alignment horizontal="center"/>
    </xf>
    <xf numFmtId="164" fontId="29" fillId="0" borderId="1" xfId="1" applyNumberFormat="1" applyFont="1" applyBorder="1" applyAlignment="1"/>
    <xf numFmtId="164" fontId="29" fillId="0" borderId="1" xfId="1" applyNumberFormat="1" applyFont="1" applyBorder="1"/>
    <xf numFmtId="2" fontId="10" fillId="3" borderId="1" xfId="0" applyNumberFormat="1" applyFont="1" applyFill="1" applyBorder="1" applyAlignment="1">
      <alignment horizontal="center" wrapText="1"/>
    </xf>
    <xf numFmtId="0" fontId="25" fillId="0" borderId="6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0" fontId="25" fillId="0" borderId="6" xfId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4" fontId="26" fillId="0" borderId="7" xfId="1" applyNumberFormat="1" applyFont="1" applyBorder="1" applyAlignment="1">
      <alignment horizontal="center" vertical="center" wrapText="1"/>
    </xf>
    <xf numFmtId="4" fontId="26" fillId="0" borderId="8" xfId="1" applyNumberFormat="1" applyFont="1" applyBorder="1" applyAlignment="1">
      <alignment horizontal="center" vertical="center" wrapText="1"/>
    </xf>
    <xf numFmtId="4" fontId="26" fillId="0" borderId="4" xfId="1" applyNumberFormat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0" fontId="26" fillId="2" borderId="2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25" fillId="0" borderId="6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" fontId="10" fillId="0" borderId="9" xfId="1" applyNumberFormat="1" applyFont="1" applyBorder="1" applyAlignment="1">
      <alignment horizontal="center" vertical="center" wrapText="1"/>
    </xf>
    <xf numFmtId="4" fontId="10" fillId="0" borderId="10" xfId="1" applyNumberFormat="1" applyFont="1" applyBorder="1" applyAlignment="1">
      <alignment horizontal="center" vertical="center" wrapText="1"/>
    </xf>
    <xf numFmtId="4" fontId="10" fillId="0" borderId="11" xfId="1" applyNumberFormat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49" fontId="10" fillId="0" borderId="6" xfId="0" applyNumberFormat="1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left" vertical="center" wrapText="1"/>
    </xf>
    <xf numFmtId="0" fontId="12" fillId="0" borderId="6" xfId="0" applyNumberFormat="1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3" borderId="6" xfId="0" applyNumberFormat="1" applyFont="1" applyFill="1" applyBorder="1" applyAlignment="1">
      <alignment horizontal="left" vertical="center" wrapText="1"/>
    </xf>
    <xf numFmtId="49" fontId="12" fillId="3" borderId="2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2" xfId="0" applyBorder="1"/>
    <xf numFmtId="49" fontId="10" fillId="0" borderId="5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49" fontId="12" fillId="0" borderId="5" xfId="0" applyNumberFormat="1" applyFont="1" applyFill="1" applyBorder="1" applyAlignment="1">
      <alignment horizontal="left" vertical="top" wrapText="1"/>
    </xf>
    <xf numFmtId="49" fontId="12" fillId="0" borderId="6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173"/>
  <sheetViews>
    <sheetView topLeftCell="B1" zoomScaleSheetLayoutView="110" workbookViewId="0">
      <pane xSplit="8" ySplit="9" topLeftCell="J114" activePane="bottomRight" state="frozen"/>
      <selection activeCell="B1" sqref="B1"/>
      <selection pane="topRight" activeCell="J1" sqref="J1"/>
      <selection pane="bottomLeft" activeCell="B10" sqref="B10"/>
      <selection pane="bottomRight" activeCell="O121" sqref="O121"/>
    </sheetView>
  </sheetViews>
  <sheetFormatPr defaultRowHeight="18.75" x14ac:dyDescent="0.3"/>
  <cols>
    <col min="1" max="1" width="0" style="18" hidden="1" customWidth="1"/>
    <col min="2" max="2" width="18.7109375" style="18" customWidth="1"/>
    <col min="3" max="3" width="25.85546875" style="18" customWidth="1"/>
    <col min="4" max="4" width="31.42578125" style="18" customWidth="1"/>
    <col min="5" max="5" width="7.7109375" style="19" customWidth="1"/>
    <col min="6" max="6" width="9.140625" style="19" customWidth="1"/>
    <col min="7" max="7" width="13.140625" style="19" customWidth="1"/>
    <col min="8" max="8" width="8.28515625" style="19" customWidth="1"/>
    <col min="9" max="9" width="19.140625" style="19" hidden="1" customWidth="1"/>
    <col min="10" max="10" width="11.28515625" style="18" customWidth="1"/>
    <col min="11" max="11" width="11.5703125" style="18" customWidth="1"/>
    <col min="12" max="12" width="10.28515625" style="18" customWidth="1"/>
    <col min="13" max="13" width="10.5703125" style="18" customWidth="1"/>
    <col min="14" max="15" width="10.7109375" style="18" customWidth="1"/>
    <col min="16" max="236" width="9.140625" style="18"/>
    <col min="237" max="237" width="0" style="18" hidden="1" customWidth="1"/>
    <col min="238" max="238" width="21.7109375" style="18" customWidth="1"/>
    <col min="239" max="239" width="48.140625" style="18" customWidth="1"/>
    <col min="240" max="240" width="29.7109375" style="18" customWidth="1"/>
    <col min="241" max="241" width="11.42578125" style="18" customWidth="1"/>
    <col min="242" max="242" width="7.5703125" style="18" customWidth="1"/>
    <col min="243" max="243" width="11.7109375" style="18" customWidth="1"/>
    <col min="244" max="244" width="7.140625" style="18" customWidth="1"/>
    <col min="245" max="245" width="0" style="18" hidden="1" customWidth="1"/>
    <col min="246" max="247" width="19.140625" style="18" customWidth="1"/>
    <col min="248" max="248" width="20.42578125" style="18" customWidth="1"/>
    <col min="249" max="249" width="20.85546875" style="18" customWidth="1"/>
    <col min="250" max="251" width="22" style="18" customWidth="1"/>
    <col min="252" max="252" width="0" style="18" hidden="1" customWidth="1"/>
    <col min="253" max="253" width="27.28515625" style="18" customWidth="1"/>
    <col min="254" max="254" width="18.140625" style="18" bestFit="1" customWidth="1"/>
    <col min="255" max="255" width="11.42578125" style="18" bestFit="1" customWidth="1"/>
    <col min="256" max="256" width="11.5703125" style="18" bestFit="1" customWidth="1"/>
    <col min="257" max="492" width="9.140625" style="18"/>
    <col min="493" max="493" width="0" style="18" hidden="1" customWidth="1"/>
    <col min="494" max="494" width="21.7109375" style="18" customWidth="1"/>
    <col min="495" max="495" width="48.140625" style="18" customWidth="1"/>
    <col min="496" max="496" width="29.7109375" style="18" customWidth="1"/>
    <col min="497" max="497" width="11.42578125" style="18" customWidth="1"/>
    <col min="498" max="498" width="7.5703125" style="18" customWidth="1"/>
    <col min="499" max="499" width="11.7109375" style="18" customWidth="1"/>
    <col min="500" max="500" width="7.140625" style="18" customWidth="1"/>
    <col min="501" max="501" width="0" style="18" hidden="1" customWidth="1"/>
    <col min="502" max="503" width="19.140625" style="18" customWidth="1"/>
    <col min="504" max="504" width="20.42578125" style="18" customWidth="1"/>
    <col min="505" max="505" width="20.85546875" style="18" customWidth="1"/>
    <col min="506" max="507" width="22" style="18" customWidth="1"/>
    <col min="508" max="508" width="0" style="18" hidden="1" customWidth="1"/>
    <col min="509" max="509" width="27.28515625" style="18" customWidth="1"/>
    <col min="510" max="510" width="18.140625" style="18" bestFit="1" customWidth="1"/>
    <col min="511" max="511" width="11.42578125" style="18" bestFit="1" customWidth="1"/>
    <col min="512" max="512" width="11.5703125" style="18" bestFit="1" customWidth="1"/>
    <col min="513" max="748" width="9.140625" style="18"/>
    <col min="749" max="749" width="0" style="18" hidden="1" customWidth="1"/>
    <col min="750" max="750" width="21.7109375" style="18" customWidth="1"/>
    <col min="751" max="751" width="48.140625" style="18" customWidth="1"/>
    <col min="752" max="752" width="29.7109375" style="18" customWidth="1"/>
    <col min="753" max="753" width="11.42578125" style="18" customWidth="1"/>
    <col min="754" max="754" width="7.5703125" style="18" customWidth="1"/>
    <col min="755" max="755" width="11.7109375" style="18" customWidth="1"/>
    <col min="756" max="756" width="7.140625" style="18" customWidth="1"/>
    <col min="757" max="757" width="0" style="18" hidden="1" customWidth="1"/>
    <col min="758" max="759" width="19.140625" style="18" customWidth="1"/>
    <col min="760" max="760" width="20.42578125" style="18" customWidth="1"/>
    <col min="761" max="761" width="20.85546875" style="18" customWidth="1"/>
    <col min="762" max="763" width="22" style="18" customWidth="1"/>
    <col min="764" max="764" width="0" style="18" hidden="1" customWidth="1"/>
    <col min="765" max="765" width="27.28515625" style="18" customWidth="1"/>
    <col min="766" max="766" width="18.140625" style="18" bestFit="1" customWidth="1"/>
    <col min="767" max="767" width="11.42578125" style="18" bestFit="1" customWidth="1"/>
    <col min="768" max="768" width="11.5703125" style="18" bestFit="1" customWidth="1"/>
    <col min="769" max="1004" width="9.140625" style="18"/>
    <col min="1005" max="1005" width="0" style="18" hidden="1" customWidth="1"/>
    <col min="1006" max="1006" width="21.7109375" style="18" customWidth="1"/>
    <col min="1007" max="1007" width="48.140625" style="18" customWidth="1"/>
    <col min="1008" max="1008" width="29.7109375" style="18" customWidth="1"/>
    <col min="1009" max="1009" width="11.42578125" style="18" customWidth="1"/>
    <col min="1010" max="1010" width="7.5703125" style="18" customWidth="1"/>
    <col min="1011" max="1011" width="11.7109375" style="18" customWidth="1"/>
    <col min="1012" max="1012" width="7.140625" style="18" customWidth="1"/>
    <col min="1013" max="1013" width="0" style="18" hidden="1" customWidth="1"/>
    <col min="1014" max="1015" width="19.140625" style="18" customWidth="1"/>
    <col min="1016" max="1016" width="20.42578125" style="18" customWidth="1"/>
    <col min="1017" max="1017" width="20.85546875" style="18" customWidth="1"/>
    <col min="1018" max="1019" width="22" style="18" customWidth="1"/>
    <col min="1020" max="1020" width="0" style="18" hidden="1" customWidth="1"/>
    <col min="1021" max="1021" width="27.28515625" style="18" customWidth="1"/>
    <col min="1022" max="1022" width="18.140625" style="18" bestFit="1" customWidth="1"/>
    <col min="1023" max="1023" width="11.42578125" style="18" bestFit="1" customWidth="1"/>
    <col min="1024" max="1024" width="11.5703125" style="18" bestFit="1" customWidth="1"/>
    <col min="1025" max="1260" width="9.140625" style="18"/>
    <col min="1261" max="1261" width="0" style="18" hidden="1" customWidth="1"/>
    <col min="1262" max="1262" width="21.7109375" style="18" customWidth="1"/>
    <col min="1263" max="1263" width="48.140625" style="18" customWidth="1"/>
    <col min="1264" max="1264" width="29.7109375" style="18" customWidth="1"/>
    <col min="1265" max="1265" width="11.42578125" style="18" customWidth="1"/>
    <col min="1266" max="1266" width="7.5703125" style="18" customWidth="1"/>
    <col min="1267" max="1267" width="11.7109375" style="18" customWidth="1"/>
    <col min="1268" max="1268" width="7.140625" style="18" customWidth="1"/>
    <col min="1269" max="1269" width="0" style="18" hidden="1" customWidth="1"/>
    <col min="1270" max="1271" width="19.140625" style="18" customWidth="1"/>
    <col min="1272" max="1272" width="20.42578125" style="18" customWidth="1"/>
    <col min="1273" max="1273" width="20.85546875" style="18" customWidth="1"/>
    <col min="1274" max="1275" width="22" style="18" customWidth="1"/>
    <col min="1276" max="1276" width="0" style="18" hidden="1" customWidth="1"/>
    <col min="1277" max="1277" width="27.28515625" style="18" customWidth="1"/>
    <col min="1278" max="1278" width="18.140625" style="18" bestFit="1" customWidth="1"/>
    <col min="1279" max="1279" width="11.42578125" style="18" bestFit="1" customWidth="1"/>
    <col min="1280" max="1280" width="11.5703125" style="18" bestFit="1" customWidth="1"/>
    <col min="1281" max="1516" width="9.140625" style="18"/>
    <col min="1517" max="1517" width="0" style="18" hidden="1" customWidth="1"/>
    <col min="1518" max="1518" width="21.7109375" style="18" customWidth="1"/>
    <col min="1519" max="1519" width="48.140625" style="18" customWidth="1"/>
    <col min="1520" max="1520" width="29.7109375" style="18" customWidth="1"/>
    <col min="1521" max="1521" width="11.42578125" style="18" customWidth="1"/>
    <col min="1522" max="1522" width="7.5703125" style="18" customWidth="1"/>
    <col min="1523" max="1523" width="11.7109375" style="18" customWidth="1"/>
    <col min="1524" max="1524" width="7.140625" style="18" customWidth="1"/>
    <col min="1525" max="1525" width="0" style="18" hidden="1" customWidth="1"/>
    <col min="1526" max="1527" width="19.140625" style="18" customWidth="1"/>
    <col min="1528" max="1528" width="20.42578125" style="18" customWidth="1"/>
    <col min="1529" max="1529" width="20.85546875" style="18" customWidth="1"/>
    <col min="1530" max="1531" width="22" style="18" customWidth="1"/>
    <col min="1532" max="1532" width="0" style="18" hidden="1" customWidth="1"/>
    <col min="1533" max="1533" width="27.28515625" style="18" customWidth="1"/>
    <col min="1534" max="1534" width="18.140625" style="18" bestFit="1" customWidth="1"/>
    <col min="1535" max="1535" width="11.42578125" style="18" bestFit="1" customWidth="1"/>
    <col min="1536" max="1536" width="11.5703125" style="18" bestFit="1" customWidth="1"/>
    <col min="1537" max="1772" width="9.140625" style="18"/>
    <col min="1773" max="1773" width="0" style="18" hidden="1" customWidth="1"/>
    <col min="1774" max="1774" width="21.7109375" style="18" customWidth="1"/>
    <col min="1775" max="1775" width="48.140625" style="18" customWidth="1"/>
    <col min="1776" max="1776" width="29.7109375" style="18" customWidth="1"/>
    <col min="1777" max="1777" width="11.42578125" style="18" customWidth="1"/>
    <col min="1778" max="1778" width="7.5703125" style="18" customWidth="1"/>
    <col min="1779" max="1779" width="11.7109375" style="18" customWidth="1"/>
    <col min="1780" max="1780" width="7.140625" style="18" customWidth="1"/>
    <col min="1781" max="1781" width="0" style="18" hidden="1" customWidth="1"/>
    <col min="1782" max="1783" width="19.140625" style="18" customWidth="1"/>
    <col min="1784" max="1784" width="20.42578125" style="18" customWidth="1"/>
    <col min="1785" max="1785" width="20.85546875" style="18" customWidth="1"/>
    <col min="1786" max="1787" width="22" style="18" customWidth="1"/>
    <col min="1788" max="1788" width="0" style="18" hidden="1" customWidth="1"/>
    <col min="1789" max="1789" width="27.28515625" style="18" customWidth="1"/>
    <col min="1790" max="1790" width="18.140625" style="18" bestFit="1" customWidth="1"/>
    <col min="1791" max="1791" width="11.42578125" style="18" bestFit="1" customWidth="1"/>
    <col min="1792" max="1792" width="11.5703125" style="18" bestFit="1" customWidth="1"/>
    <col min="1793" max="2028" width="9.140625" style="18"/>
    <col min="2029" max="2029" width="0" style="18" hidden="1" customWidth="1"/>
    <col min="2030" max="2030" width="21.7109375" style="18" customWidth="1"/>
    <col min="2031" max="2031" width="48.140625" style="18" customWidth="1"/>
    <col min="2032" max="2032" width="29.7109375" style="18" customWidth="1"/>
    <col min="2033" max="2033" width="11.42578125" style="18" customWidth="1"/>
    <col min="2034" max="2034" width="7.5703125" style="18" customWidth="1"/>
    <col min="2035" max="2035" width="11.7109375" style="18" customWidth="1"/>
    <col min="2036" max="2036" width="7.140625" style="18" customWidth="1"/>
    <col min="2037" max="2037" width="0" style="18" hidden="1" customWidth="1"/>
    <col min="2038" max="2039" width="19.140625" style="18" customWidth="1"/>
    <col min="2040" max="2040" width="20.42578125" style="18" customWidth="1"/>
    <col min="2041" max="2041" width="20.85546875" style="18" customWidth="1"/>
    <col min="2042" max="2043" width="22" style="18" customWidth="1"/>
    <col min="2044" max="2044" width="0" style="18" hidden="1" customWidth="1"/>
    <col min="2045" max="2045" width="27.28515625" style="18" customWidth="1"/>
    <col min="2046" max="2046" width="18.140625" style="18" bestFit="1" customWidth="1"/>
    <col min="2047" max="2047" width="11.42578125" style="18" bestFit="1" customWidth="1"/>
    <col min="2048" max="2048" width="11.5703125" style="18" bestFit="1" customWidth="1"/>
    <col min="2049" max="2284" width="9.140625" style="18"/>
    <col min="2285" max="2285" width="0" style="18" hidden="1" customWidth="1"/>
    <col min="2286" max="2286" width="21.7109375" style="18" customWidth="1"/>
    <col min="2287" max="2287" width="48.140625" style="18" customWidth="1"/>
    <col min="2288" max="2288" width="29.7109375" style="18" customWidth="1"/>
    <col min="2289" max="2289" width="11.42578125" style="18" customWidth="1"/>
    <col min="2290" max="2290" width="7.5703125" style="18" customWidth="1"/>
    <col min="2291" max="2291" width="11.7109375" style="18" customWidth="1"/>
    <col min="2292" max="2292" width="7.140625" style="18" customWidth="1"/>
    <col min="2293" max="2293" width="0" style="18" hidden="1" customWidth="1"/>
    <col min="2294" max="2295" width="19.140625" style="18" customWidth="1"/>
    <col min="2296" max="2296" width="20.42578125" style="18" customWidth="1"/>
    <col min="2297" max="2297" width="20.85546875" style="18" customWidth="1"/>
    <col min="2298" max="2299" width="22" style="18" customWidth="1"/>
    <col min="2300" max="2300" width="0" style="18" hidden="1" customWidth="1"/>
    <col min="2301" max="2301" width="27.28515625" style="18" customWidth="1"/>
    <col min="2302" max="2302" width="18.140625" style="18" bestFit="1" customWidth="1"/>
    <col min="2303" max="2303" width="11.42578125" style="18" bestFit="1" customWidth="1"/>
    <col min="2304" max="2304" width="11.5703125" style="18" bestFit="1" customWidth="1"/>
    <col min="2305" max="2540" width="9.140625" style="18"/>
    <col min="2541" max="2541" width="0" style="18" hidden="1" customWidth="1"/>
    <col min="2542" max="2542" width="21.7109375" style="18" customWidth="1"/>
    <col min="2543" max="2543" width="48.140625" style="18" customWidth="1"/>
    <col min="2544" max="2544" width="29.7109375" style="18" customWidth="1"/>
    <col min="2545" max="2545" width="11.42578125" style="18" customWidth="1"/>
    <col min="2546" max="2546" width="7.5703125" style="18" customWidth="1"/>
    <col min="2547" max="2547" width="11.7109375" style="18" customWidth="1"/>
    <col min="2548" max="2548" width="7.140625" style="18" customWidth="1"/>
    <col min="2549" max="2549" width="0" style="18" hidden="1" customWidth="1"/>
    <col min="2550" max="2551" width="19.140625" style="18" customWidth="1"/>
    <col min="2552" max="2552" width="20.42578125" style="18" customWidth="1"/>
    <col min="2553" max="2553" width="20.85546875" style="18" customWidth="1"/>
    <col min="2554" max="2555" width="22" style="18" customWidth="1"/>
    <col min="2556" max="2556" width="0" style="18" hidden="1" customWidth="1"/>
    <col min="2557" max="2557" width="27.28515625" style="18" customWidth="1"/>
    <col min="2558" max="2558" width="18.140625" style="18" bestFit="1" customWidth="1"/>
    <col min="2559" max="2559" width="11.42578125" style="18" bestFit="1" customWidth="1"/>
    <col min="2560" max="2560" width="11.5703125" style="18" bestFit="1" customWidth="1"/>
    <col min="2561" max="2796" width="9.140625" style="18"/>
    <col min="2797" max="2797" width="0" style="18" hidden="1" customWidth="1"/>
    <col min="2798" max="2798" width="21.7109375" style="18" customWidth="1"/>
    <col min="2799" max="2799" width="48.140625" style="18" customWidth="1"/>
    <col min="2800" max="2800" width="29.7109375" style="18" customWidth="1"/>
    <col min="2801" max="2801" width="11.42578125" style="18" customWidth="1"/>
    <col min="2802" max="2802" width="7.5703125" style="18" customWidth="1"/>
    <col min="2803" max="2803" width="11.7109375" style="18" customWidth="1"/>
    <col min="2804" max="2804" width="7.140625" style="18" customWidth="1"/>
    <col min="2805" max="2805" width="0" style="18" hidden="1" customWidth="1"/>
    <col min="2806" max="2807" width="19.140625" style="18" customWidth="1"/>
    <col min="2808" max="2808" width="20.42578125" style="18" customWidth="1"/>
    <col min="2809" max="2809" width="20.85546875" style="18" customWidth="1"/>
    <col min="2810" max="2811" width="22" style="18" customWidth="1"/>
    <col min="2812" max="2812" width="0" style="18" hidden="1" customWidth="1"/>
    <col min="2813" max="2813" width="27.28515625" style="18" customWidth="1"/>
    <col min="2814" max="2814" width="18.140625" style="18" bestFit="1" customWidth="1"/>
    <col min="2815" max="2815" width="11.42578125" style="18" bestFit="1" customWidth="1"/>
    <col min="2816" max="2816" width="11.5703125" style="18" bestFit="1" customWidth="1"/>
    <col min="2817" max="3052" width="9.140625" style="18"/>
    <col min="3053" max="3053" width="0" style="18" hidden="1" customWidth="1"/>
    <col min="3054" max="3054" width="21.7109375" style="18" customWidth="1"/>
    <col min="3055" max="3055" width="48.140625" style="18" customWidth="1"/>
    <col min="3056" max="3056" width="29.7109375" style="18" customWidth="1"/>
    <col min="3057" max="3057" width="11.42578125" style="18" customWidth="1"/>
    <col min="3058" max="3058" width="7.5703125" style="18" customWidth="1"/>
    <col min="3059" max="3059" width="11.7109375" style="18" customWidth="1"/>
    <col min="3060" max="3060" width="7.140625" style="18" customWidth="1"/>
    <col min="3061" max="3061" width="0" style="18" hidden="1" customWidth="1"/>
    <col min="3062" max="3063" width="19.140625" style="18" customWidth="1"/>
    <col min="3064" max="3064" width="20.42578125" style="18" customWidth="1"/>
    <col min="3065" max="3065" width="20.85546875" style="18" customWidth="1"/>
    <col min="3066" max="3067" width="22" style="18" customWidth="1"/>
    <col min="3068" max="3068" width="0" style="18" hidden="1" customWidth="1"/>
    <col min="3069" max="3069" width="27.28515625" style="18" customWidth="1"/>
    <col min="3070" max="3070" width="18.140625" style="18" bestFit="1" customWidth="1"/>
    <col min="3071" max="3071" width="11.42578125" style="18" bestFit="1" customWidth="1"/>
    <col min="3072" max="3072" width="11.5703125" style="18" bestFit="1" customWidth="1"/>
    <col min="3073" max="3308" width="9.140625" style="18"/>
    <col min="3309" max="3309" width="0" style="18" hidden="1" customWidth="1"/>
    <col min="3310" max="3310" width="21.7109375" style="18" customWidth="1"/>
    <col min="3311" max="3311" width="48.140625" style="18" customWidth="1"/>
    <col min="3312" max="3312" width="29.7109375" style="18" customWidth="1"/>
    <col min="3313" max="3313" width="11.42578125" style="18" customWidth="1"/>
    <col min="3314" max="3314" width="7.5703125" style="18" customWidth="1"/>
    <col min="3315" max="3315" width="11.7109375" style="18" customWidth="1"/>
    <col min="3316" max="3316" width="7.140625" style="18" customWidth="1"/>
    <col min="3317" max="3317" width="0" style="18" hidden="1" customWidth="1"/>
    <col min="3318" max="3319" width="19.140625" style="18" customWidth="1"/>
    <col min="3320" max="3320" width="20.42578125" style="18" customWidth="1"/>
    <col min="3321" max="3321" width="20.85546875" style="18" customWidth="1"/>
    <col min="3322" max="3323" width="22" style="18" customWidth="1"/>
    <col min="3324" max="3324" width="0" style="18" hidden="1" customWidth="1"/>
    <col min="3325" max="3325" width="27.28515625" style="18" customWidth="1"/>
    <col min="3326" max="3326" width="18.140625" style="18" bestFit="1" customWidth="1"/>
    <col min="3327" max="3327" width="11.42578125" style="18" bestFit="1" customWidth="1"/>
    <col min="3328" max="3328" width="11.5703125" style="18" bestFit="1" customWidth="1"/>
    <col min="3329" max="3564" width="9.140625" style="18"/>
    <col min="3565" max="3565" width="0" style="18" hidden="1" customWidth="1"/>
    <col min="3566" max="3566" width="21.7109375" style="18" customWidth="1"/>
    <col min="3567" max="3567" width="48.140625" style="18" customWidth="1"/>
    <col min="3568" max="3568" width="29.7109375" style="18" customWidth="1"/>
    <col min="3569" max="3569" width="11.42578125" style="18" customWidth="1"/>
    <col min="3570" max="3570" width="7.5703125" style="18" customWidth="1"/>
    <col min="3571" max="3571" width="11.7109375" style="18" customWidth="1"/>
    <col min="3572" max="3572" width="7.140625" style="18" customWidth="1"/>
    <col min="3573" max="3573" width="0" style="18" hidden="1" customWidth="1"/>
    <col min="3574" max="3575" width="19.140625" style="18" customWidth="1"/>
    <col min="3576" max="3576" width="20.42578125" style="18" customWidth="1"/>
    <col min="3577" max="3577" width="20.85546875" style="18" customWidth="1"/>
    <col min="3578" max="3579" width="22" style="18" customWidth="1"/>
    <col min="3580" max="3580" width="0" style="18" hidden="1" customWidth="1"/>
    <col min="3581" max="3581" width="27.28515625" style="18" customWidth="1"/>
    <col min="3582" max="3582" width="18.140625" style="18" bestFit="1" customWidth="1"/>
    <col min="3583" max="3583" width="11.42578125" style="18" bestFit="1" customWidth="1"/>
    <col min="3584" max="3584" width="11.5703125" style="18" bestFit="1" customWidth="1"/>
    <col min="3585" max="3820" width="9.140625" style="18"/>
    <col min="3821" max="3821" width="0" style="18" hidden="1" customWidth="1"/>
    <col min="3822" max="3822" width="21.7109375" style="18" customWidth="1"/>
    <col min="3823" max="3823" width="48.140625" style="18" customWidth="1"/>
    <col min="3824" max="3824" width="29.7109375" style="18" customWidth="1"/>
    <col min="3825" max="3825" width="11.42578125" style="18" customWidth="1"/>
    <col min="3826" max="3826" width="7.5703125" style="18" customWidth="1"/>
    <col min="3827" max="3827" width="11.7109375" style="18" customWidth="1"/>
    <col min="3828" max="3828" width="7.140625" style="18" customWidth="1"/>
    <col min="3829" max="3829" width="0" style="18" hidden="1" customWidth="1"/>
    <col min="3830" max="3831" width="19.140625" style="18" customWidth="1"/>
    <col min="3832" max="3832" width="20.42578125" style="18" customWidth="1"/>
    <col min="3833" max="3833" width="20.85546875" style="18" customWidth="1"/>
    <col min="3834" max="3835" width="22" style="18" customWidth="1"/>
    <col min="3836" max="3836" width="0" style="18" hidden="1" customWidth="1"/>
    <col min="3837" max="3837" width="27.28515625" style="18" customWidth="1"/>
    <col min="3838" max="3838" width="18.140625" style="18" bestFit="1" customWidth="1"/>
    <col min="3839" max="3839" width="11.42578125" style="18" bestFit="1" customWidth="1"/>
    <col min="3840" max="3840" width="11.5703125" style="18" bestFit="1" customWidth="1"/>
    <col min="3841" max="4076" width="9.140625" style="18"/>
    <col min="4077" max="4077" width="0" style="18" hidden="1" customWidth="1"/>
    <col min="4078" max="4078" width="21.7109375" style="18" customWidth="1"/>
    <col min="4079" max="4079" width="48.140625" style="18" customWidth="1"/>
    <col min="4080" max="4080" width="29.7109375" style="18" customWidth="1"/>
    <col min="4081" max="4081" width="11.42578125" style="18" customWidth="1"/>
    <col min="4082" max="4082" width="7.5703125" style="18" customWidth="1"/>
    <col min="4083" max="4083" width="11.7109375" style="18" customWidth="1"/>
    <col min="4084" max="4084" width="7.140625" style="18" customWidth="1"/>
    <col min="4085" max="4085" width="0" style="18" hidden="1" customWidth="1"/>
    <col min="4086" max="4087" width="19.140625" style="18" customWidth="1"/>
    <col min="4088" max="4088" width="20.42578125" style="18" customWidth="1"/>
    <col min="4089" max="4089" width="20.85546875" style="18" customWidth="1"/>
    <col min="4090" max="4091" width="22" style="18" customWidth="1"/>
    <col min="4092" max="4092" width="0" style="18" hidden="1" customWidth="1"/>
    <col min="4093" max="4093" width="27.28515625" style="18" customWidth="1"/>
    <col min="4094" max="4094" width="18.140625" style="18" bestFit="1" customWidth="1"/>
    <col min="4095" max="4095" width="11.42578125" style="18" bestFit="1" customWidth="1"/>
    <col min="4096" max="4096" width="11.5703125" style="18" bestFit="1" customWidth="1"/>
    <col min="4097" max="4332" width="9.140625" style="18"/>
    <col min="4333" max="4333" width="0" style="18" hidden="1" customWidth="1"/>
    <col min="4334" max="4334" width="21.7109375" style="18" customWidth="1"/>
    <col min="4335" max="4335" width="48.140625" style="18" customWidth="1"/>
    <col min="4336" max="4336" width="29.7109375" style="18" customWidth="1"/>
    <col min="4337" max="4337" width="11.42578125" style="18" customWidth="1"/>
    <col min="4338" max="4338" width="7.5703125" style="18" customWidth="1"/>
    <col min="4339" max="4339" width="11.7109375" style="18" customWidth="1"/>
    <col min="4340" max="4340" width="7.140625" style="18" customWidth="1"/>
    <col min="4341" max="4341" width="0" style="18" hidden="1" customWidth="1"/>
    <col min="4342" max="4343" width="19.140625" style="18" customWidth="1"/>
    <col min="4344" max="4344" width="20.42578125" style="18" customWidth="1"/>
    <col min="4345" max="4345" width="20.85546875" style="18" customWidth="1"/>
    <col min="4346" max="4347" width="22" style="18" customWidth="1"/>
    <col min="4348" max="4348" width="0" style="18" hidden="1" customWidth="1"/>
    <col min="4349" max="4349" width="27.28515625" style="18" customWidth="1"/>
    <col min="4350" max="4350" width="18.140625" style="18" bestFit="1" customWidth="1"/>
    <col min="4351" max="4351" width="11.42578125" style="18" bestFit="1" customWidth="1"/>
    <col min="4352" max="4352" width="11.5703125" style="18" bestFit="1" customWidth="1"/>
    <col min="4353" max="4588" width="9.140625" style="18"/>
    <col min="4589" max="4589" width="0" style="18" hidden="1" customWidth="1"/>
    <col min="4590" max="4590" width="21.7109375" style="18" customWidth="1"/>
    <col min="4591" max="4591" width="48.140625" style="18" customWidth="1"/>
    <col min="4592" max="4592" width="29.7109375" style="18" customWidth="1"/>
    <col min="4593" max="4593" width="11.42578125" style="18" customWidth="1"/>
    <col min="4594" max="4594" width="7.5703125" style="18" customWidth="1"/>
    <col min="4595" max="4595" width="11.7109375" style="18" customWidth="1"/>
    <col min="4596" max="4596" width="7.140625" style="18" customWidth="1"/>
    <col min="4597" max="4597" width="0" style="18" hidden="1" customWidth="1"/>
    <col min="4598" max="4599" width="19.140625" style="18" customWidth="1"/>
    <col min="4600" max="4600" width="20.42578125" style="18" customWidth="1"/>
    <col min="4601" max="4601" width="20.85546875" style="18" customWidth="1"/>
    <col min="4602" max="4603" width="22" style="18" customWidth="1"/>
    <col min="4604" max="4604" width="0" style="18" hidden="1" customWidth="1"/>
    <col min="4605" max="4605" width="27.28515625" style="18" customWidth="1"/>
    <col min="4606" max="4606" width="18.140625" style="18" bestFit="1" customWidth="1"/>
    <col min="4607" max="4607" width="11.42578125" style="18" bestFit="1" customWidth="1"/>
    <col min="4608" max="4608" width="11.5703125" style="18" bestFit="1" customWidth="1"/>
    <col min="4609" max="4844" width="9.140625" style="18"/>
    <col min="4845" max="4845" width="0" style="18" hidden="1" customWidth="1"/>
    <col min="4846" max="4846" width="21.7109375" style="18" customWidth="1"/>
    <col min="4847" max="4847" width="48.140625" style="18" customWidth="1"/>
    <col min="4848" max="4848" width="29.7109375" style="18" customWidth="1"/>
    <col min="4849" max="4849" width="11.42578125" style="18" customWidth="1"/>
    <col min="4850" max="4850" width="7.5703125" style="18" customWidth="1"/>
    <col min="4851" max="4851" width="11.7109375" style="18" customWidth="1"/>
    <col min="4852" max="4852" width="7.140625" style="18" customWidth="1"/>
    <col min="4853" max="4853" width="0" style="18" hidden="1" customWidth="1"/>
    <col min="4854" max="4855" width="19.140625" style="18" customWidth="1"/>
    <col min="4856" max="4856" width="20.42578125" style="18" customWidth="1"/>
    <col min="4857" max="4857" width="20.85546875" style="18" customWidth="1"/>
    <col min="4858" max="4859" width="22" style="18" customWidth="1"/>
    <col min="4860" max="4860" width="0" style="18" hidden="1" customWidth="1"/>
    <col min="4861" max="4861" width="27.28515625" style="18" customWidth="1"/>
    <col min="4862" max="4862" width="18.140625" style="18" bestFit="1" customWidth="1"/>
    <col min="4863" max="4863" width="11.42578125" style="18" bestFit="1" customWidth="1"/>
    <col min="4864" max="4864" width="11.5703125" style="18" bestFit="1" customWidth="1"/>
    <col min="4865" max="5100" width="9.140625" style="18"/>
    <col min="5101" max="5101" width="0" style="18" hidden="1" customWidth="1"/>
    <col min="5102" max="5102" width="21.7109375" style="18" customWidth="1"/>
    <col min="5103" max="5103" width="48.140625" style="18" customWidth="1"/>
    <col min="5104" max="5104" width="29.7109375" style="18" customWidth="1"/>
    <col min="5105" max="5105" width="11.42578125" style="18" customWidth="1"/>
    <col min="5106" max="5106" width="7.5703125" style="18" customWidth="1"/>
    <col min="5107" max="5107" width="11.7109375" style="18" customWidth="1"/>
    <col min="5108" max="5108" width="7.140625" style="18" customWidth="1"/>
    <col min="5109" max="5109" width="0" style="18" hidden="1" customWidth="1"/>
    <col min="5110" max="5111" width="19.140625" style="18" customWidth="1"/>
    <col min="5112" max="5112" width="20.42578125" style="18" customWidth="1"/>
    <col min="5113" max="5113" width="20.85546875" style="18" customWidth="1"/>
    <col min="5114" max="5115" width="22" style="18" customWidth="1"/>
    <col min="5116" max="5116" width="0" style="18" hidden="1" customWidth="1"/>
    <col min="5117" max="5117" width="27.28515625" style="18" customWidth="1"/>
    <col min="5118" max="5118" width="18.140625" style="18" bestFit="1" customWidth="1"/>
    <col min="5119" max="5119" width="11.42578125" style="18" bestFit="1" customWidth="1"/>
    <col min="5120" max="5120" width="11.5703125" style="18" bestFit="1" customWidth="1"/>
    <col min="5121" max="5356" width="9.140625" style="18"/>
    <col min="5357" max="5357" width="0" style="18" hidden="1" customWidth="1"/>
    <col min="5358" max="5358" width="21.7109375" style="18" customWidth="1"/>
    <col min="5359" max="5359" width="48.140625" style="18" customWidth="1"/>
    <col min="5360" max="5360" width="29.7109375" style="18" customWidth="1"/>
    <col min="5361" max="5361" width="11.42578125" style="18" customWidth="1"/>
    <col min="5362" max="5362" width="7.5703125" style="18" customWidth="1"/>
    <col min="5363" max="5363" width="11.7109375" style="18" customWidth="1"/>
    <col min="5364" max="5364" width="7.140625" style="18" customWidth="1"/>
    <col min="5365" max="5365" width="0" style="18" hidden="1" customWidth="1"/>
    <col min="5366" max="5367" width="19.140625" style="18" customWidth="1"/>
    <col min="5368" max="5368" width="20.42578125" style="18" customWidth="1"/>
    <col min="5369" max="5369" width="20.85546875" style="18" customWidth="1"/>
    <col min="5370" max="5371" width="22" style="18" customWidth="1"/>
    <col min="5372" max="5372" width="0" style="18" hidden="1" customWidth="1"/>
    <col min="5373" max="5373" width="27.28515625" style="18" customWidth="1"/>
    <col min="5374" max="5374" width="18.140625" style="18" bestFit="1" customWidth="1"/>
    <col min="5375" max="5375" width="11.42578125" style="18" bestFit="1" customWidth="1"/>
    <col min="5376" max="5376" width="11.5703125" style="18" bestFit="1" customWidth="1"/>
    <col min="5377" max="5612" width="9.140625" style="18"/>
    <col min="5613" max="5613" width="0" style="18" hidden="1" customWidth="1"/>
    <col min="5614" max="5614" width="21.7109375" style="18" customWidth="1"/>
    <col min="5615" max="5615" width="48.140625" style="18" customWidth="1"/>
    <col min="5616" max="5616" width="29.7109375" style="18" customWidth="1"/>
    <col min="5617" max="5617" width="11.42578125" style="18" customWidth="1"/>
    <col min="5618" max="5618" width="7.5703125" style="18" customWidth="1"/>
    <col min="5619" max="5619" width="11.7109375" style="18" customWidth="1"/>
    <col min="5620" max="5620" width="7.140625" style="18" customWidth="1"/>
    <col min="5621" max="5621" width="0" style="18" hidden="1" customWidth="1"/>
    <col min="5622" max="5623" width="19.140625" style="18" customWidth="1"/>
    <col min="5624" max="5624" width="20.42578125" style="18" customWidth="1"/>
    <col min="5625" max="5625" width="20.85546875" style="18" customWidth="1"/>
    <col min="5626" max="5627" width="22" style="18" customWidth="1"/>
    <col min="5628" max="5628" width="0" style="18" hidden="1" customWidth="1"/>
    <col min="5629" max="5629" width="27.28515625" style="18" customWidth="1"/>
    <col min="5630" max="5630" width="18.140625" style="18" bestFit="1" customWidth="1"/>
    <col min="5631" max="5631" width="11.42578125" style="18" bestFit="1" customWidth="1"/>
    <col min="5632" max="5632" width="11.5703125" style="18" bestFit="1" customWidth="1"/>
    <col min="5633" max="5868" width="9.140625" style="18"/>
    <col min="5869" max="5869" width="0" style="18" hidden="1" customWidth="1"/>
    <col min="5870" max="5870" width="21.7109375" style="18" customWidth="1"/>
    <col min="5871" max="5871" width="48.140625" style="18" customWidth="1"/>
    <col min="5872" max="5872" width="29.7109375" style="18" customWidth="1"/>
    <col min="5873" max="5873" width="11.42578125" style="18" customWidth="1"/>
    <col min="5874" max="5874" width="7.5703125" style="18" customWidth="1"/>
    <col min="5875" max="5875" width="11.7109375" style="18" customWidth="1"/>
    <col min="5876" max="5876" width="7.140625" style="18" customWidth="1"/>
    <col min="5877" max="5877" width="0" style="18" hidden="1" customWidth="1"/>
    <col min="5878" max="5879" width="19.140625" style="18" customWidth="1"/>
    <col min="5880" max="5880" width="20.42578125" style="18" customWidth="1"/>
    <col min="5881" max="5881" width="20.85546875" style="18" customWidth="1"/>
    <col min="5882" max="5883" width="22" style="18" customWidth="1"/>
    <col min="5884" max="5884" width="0" style="18" hidden="1" customWidth="1"/>
    <col min="5885" max="5885" width="27.28515625" style="18" customWidth="1"/>
    <col min="5886" max="5886" width="18.140625" style="18" bestFit="1" customWidth="1"/>
    <col min="5887" max="5887" width="11.42578125" style="18" bestFit="1" customWidth="1"/>
    <col min="5888" max="5888" width="11.5703125" style="18" bestFit="1" customWidth="1"/>
    <col min="5889" max="6124" width="9.140625" style="18"/>
    <col min="6125" max="6125" width="0" style="18" hidden="1" customWidth="1"/>
    <col min="6126" max="6126" width="21.7109375" style="18" customWidth="1"/>
    <col min="6127" max="6127" width="48.140625" style="18" customWidth="1"/>
    <col min="6128" max="6128" width="29.7109375" style="18" customWidth="1"/>
    <col min="6129" max="6129" width="11.42578125" style="18" customWidth="1"/>
    <col min="6130" max="6130" width="7.5703125" style="18" customWidth="1"/>
    <col min="6131" max="6131" width="11.7109375" style="18" customWidth="1"/>
    <col min="6132" max="6132" width="7.140625" style="18" customWidth="1"/>
    <col min="6133" max="6133" width="0" style="18" hidden="1" customWidth="1"/>
    <col min="6134" max="6135" width="19.140625" style="18" customWidth="1"/>
    <col min="6136" max="6136" width="20.42578125" style="18" customWidth="1"/>
    <col min="6137" max="6137" width="20.85546875" style="18" customWidth="1"/>
    <col min="6138" max="6139" width="22" style="18" customWidth="1"/>
    <col min="6140" max="6140" width="0" style="18" hidden="1" customWidth="1"/>
    <col min="6141" max="6141" width="27.28515625" style="18" customWidth="1"/>
    <col min="6142" max="6142" width="18.140625" style="18" bestFit="1" customWidth="1"/>
    <col min="6143" max="6143" width="11.42578125" style="18" bestFit="1" customWidth="1"/>
    <col min="6144" max="6144" width="11.5703125" style="18" bestFit="1" customWidth="1"/>
    <col min="6145" max="6380" width="9.140625" style="18"/>
    <col min="6381" max="6381" width="0" style="18" hidden="1" customWidth="1"/>
    <col min="6382" max="6382" width="21.7109375" style="18" customWidth="1"/>
    <col min="6383" max="6383" width="48.140625" style="18" customWidth="1"/>
    <col min="6384" max="6384" width="29.7109375" style="18" customWidth="1"/>
    <col min="6385" max="6385" width="11.42578125" style="18" customWidth="1"/>
    <col min="6386" max="6386" width="7.5703125" style="18" customWidth="1"/>
    <col min="6387" max="6387" width="11.7109375" style="18" customWidth="1"/>
    <col min="6388" max="6388" width="7.140625" style="18" customWidth="1"/>
    <col min="6389" max="6389" width="0" style="18" hidden="1" customWidth="1"/>
    <col min="6390" max="6391" width="19.140625" style="18" customWidth="1"/>
    <col min="6392" max="6392" width="20.42578125" style="18" customWidth="1"/>
    <col min="6393" max="6393" width="20.85546875" style="18" customWidth="1"/>
    <col min="6394" max="6395" width="22" style="18" customWidth="1"/>
    <col min="6396" max="6396" width="0" style="18" hidden="1" customWidth="1"/>
    <col min="6397" max="6397" width="27.28515625" style="18" customWidth="1"/>
    <col min="6398" max="6398" width="18.140625" style="18" bestFit="1" customWidth="1"/>
    <col min="6399" max="6399" width="11.42578125" style="18" bestFit="1" customWidth="1"/>
    <col min="6400" max="6400" width="11.5703125" style="18" bestFit="1" customWidth="1"/>
    <col min="6401" max="6636" width="9.140625" style="18"/>
    <col min="6637" max="6637" width="0" style="18" hidden="1" customWidth="1"/>
    <col min="6638" max="6638" width="21.7109375" style="18" customWidth="1"/>
    <col min="6639" max="6639" width="48.140625" style="18" customWidth="1"/>
    <col min="6640" max="6640" width="29.7109375" style="18" customWidth="1"/>
    <col min="6641" max="6641" width="11.42578125" style="18" customWidth="1"/>
    <col min="6642" max="6642" width="7.5703125" style="18" customWidth="1"/>
    <col min="6643" max="6643" width="11.7109375" style="18" customWidth="1"/>
    <col min="6644" max="6644" width="7.140625" style="18" customWidth="1"/>
    <col min="6645" max="6645" width="0" style="18" hidden="1" customWidth="1"/>
    <col min="6646" max="6647" width="19.140625" style="18" customWidth="1"/>
    <col min="6648" max="6648" width="20.42578125" style="18" customWidth="1"/>
    <col min="6649" max="6649" width="20.85546875" style="18" customWidth="1"/>
    <col min="6650" max="6651" width="22" style="18" customWidth="1"/>
    <col min="6652" max="6652" width="0" style="18" hidden="1" customWidth="1"/>
    <col min="6653" max="6653" width="27.28515625" style="18" customWidth="1"/>
    <col min="6654" max="6654" width="18.140625" style="18" bestFit="1" customWidth="1"/>
    <col min="6655" max="6655" width="11.42578125" style="18" bestFit="1" customWidth="1"/>
    <col min="6656" max="6656" width="11.5703125" style="18" bestFit="1" customWidth="1"/>
    <col min="6657" max="6892" width="9.140625" style="18"/>
    <col min="6893" max="6893" width="0" style="18" hidden="1" customWidth="1"/>
    <col min="6894" max="6894" width="21.7109375" style="18" customWidth="1"/>
    <col min="6895" max="6895" width="48.140625" style="18" customWidth="1"/>
    <col min="6896" max="6896" width="29.7109375" style="18" customWidth="1"/>
    <col min="6897" max="6897" width="11.42578125" style="18" customWidth="1"/>
    <col min="6898" max="6898" width="7.5703125" style="18" customWidth="1"/>
    <col min="6899" max="6899" width="11.7109375" style="18" customWidth="1"/>
    <col min="6900" max="6900" width="7.140625" style="18" customWidth="1"/>
    <col min="6901" max="6901" width="0" style="18" hidden="1" customWidth="1"/>
    <col min="6902" max="6903" width="19.140625" style="18" customWidth="1"/>
    <col min="6904" max="6904" width="20.42578125" style="18" customWidth="1"/>
    <col min="6905" max="6905" width="20.85546875" style="18" customWidth="1"/>
    <col min="6906" max="6907" width="22" style="18" customWidth="1"/>
    <col min="6908" max="6908" width="0" style="18" hidden="1" customWidth="1"/>
    <col min="6909" max="6909" width="27.28515625" style="18" customWidth="1"/>
    <col min="6910" max="6910" width="18.140625" style="18" bestFit="1" customWidth="1"/>
    <col min="6911" max="6911" width="11.42578125" style="18" bestFit="1" customWidth="1"/>
    <col min="6912" max="6912" width="11.5703125" style="18" bestFit="1" customWidth="1"/>
    <col min="6913" max="7148" width="9.140625" style="18"/>
    <col min="7149" max="7149" width="0" style="18" hidden="1" customWidth="1"/>
    <col min="7150" max="7150" width="21.7109375" style="18" customWidth="1"/>
    <col min="7151" max="7151" width="48.140625" style="18" customWidth="1"/>
    <col min="7152" max="7152" width="29.7109375" style="18" customWidth="1"/>
    <col min="7153" max="7153" width="11.42578125" style="18" customWidth="1"/>
    <col min="7154" max="7154" width="7.5703125" style="18" customWidth="1"/>
    <col min="7155" max="7155" width="11.7109375" style="18" customWidth="1"/>
    <col min="7156" max="7156" width="7.140625" style="18" customWidth="1"/>
    <col min="7157" max="7157" width="0" style="18" hidden="1" customWidth="1"/>
    <col min="7158" max="7159" width="19.140625" style="18" customWidth="1"/>
    <col min="7160" max="7160" width="20.42578125" style="18" customWidth="1"/>
    <col min="7161" max="7161" width="20.85546875" style="18" customWidth="1"/>
    <col min="7162" max="7163" width="22" style="18" customWidth="1"/>
    <col min="7164" max="7164" width="0" style="18" hidden="1" customWidth="1"/>
    <col min="7165" max="7165" width="27.28515625" style="18" customWidth="1"/>
    <col min="7166" max="7166" width="18.140625" style="18" bestFit="1" customWidth="1"/>
    <col min="7167" max="7167" width="11.42578125" style="18" bestFit="1" customWidth="1"/>
    <col min="7168" max="7168" width="11.5703125" style="18" bestFit="1" customWidth="1"/>
    <col min="7169" max="7404" width="9.140625" style="18"/>
    <col min="7405" max="7405" width="0" style="18" hidden="1" customWidth="1"/>
    <col min="7406" max="7406" width="21.7109375" style="18" customWidth="1"/>
    <col min="7407" max="7407" width="48.140625" style="18" customWidth="1"/>
    <col min="7408" max="7408" width="29.7109375" style="18" customWidth="1"/>
    <col min="7409" max="7409" width="11.42578125" style="18" customWidth="1"/>
    <col min="7410" max="7410" width="7.5703125" style="18" customWidth="1"/>
    <col min="7411" max="7411" width="11.7109375" style="18" customWidth="1"/>
    <col min="7412" max="7412" width="7.140625" style="18" customWidth="1"/>
    <col min="7413" max="7413" width="0" style="18" hidden="1" customWidth="1"/>
    <col min="7414" max="7415" width="19.140625" style="18" customWidth="1"/>
    <col min="7416" max="7416" width="20.42578125" style="18" customWidth="1"/>
    <col min="7417" max="7417" width="20.85546875" style="18" customWidth="1"/>
    <col min="7418" max="7419" width="22" style="18" customWidth="1"/>
    <col min="7420" max="7420" width="0" style="18" hidden="1" customWidth="1"/>
    <col min="7421" max="7421" width="27.28515625" style="18" customWidth="1"/>
    <col min="7422" max="7422" width="18.140625" style="18" bestFit="1" customWidth="1"/>
    <col min="7423" max="7423" width="11.42578125" style="18" bestFit="1" customWidth="1"/>
    <col min="7424" max="7424" width="11.5703125" style="18" bestFit="1" customWidth="1"/>
    <col min="7425" max="7660" width="9.140625" style="18"/>
    <col min="7661" max="7661" width="0" style="18" hidden="1" customWidth="1"/>
    <col min="7662" max="7662" width="21.7109375" style="18" customWidth="1"/>
    <col min="7663" max="7663" width="48.140625" style="18" customWidth="1"/>
    <col min="7664" max="7664" width="29.7109375" style="18" customWidth="1"/>
    <col min="7665" max="7665" width="11.42578125" style="18" customWidth="1"/>
    <col min="7666" max="7666" width="7.5703125" style="18" customWidth="1"/>
    <col min="7667" max="7667" width="11.7109375" style="18" customWidth="1"/>
    <col min="7668" max="7668" width="7.140625" style="18" customWidth="1"/>
    <col min="7669" max="7669" width="0" style="18" hidden="1" customWidth="1"/>
    <col min="7670" max="7671" width="19.140625" style="18" customWidth="1"/>
    <col min="7672" max="7672" width="20.42578125" style="18" customWidth="1"/>
    <col min="7673" max="7673" width="20.85546875" style="18" customWidth="1"/>
    <col min="7674" max="7675" width="22" style="18" customWidth="1"/>
    <col min="7676" max="7676" width="0" style="18" hidden="1" customWidth="1"/>
    <col min="7677" max="7677" width="27.28515625" style="18" customWidth="1"/>
    <col min="7678" max="7678" width="18.140625" style="18" bestFit="1" customWidth="1"/>
    <col min="7679" max="7679" width="11.42578125" style="18" bestFit="1" customWidth="1"/>
    <col min="7680" max="7680" width="11.5703125" style="18" bestFit="1" customWidth="1"/>
    <col min="7681" max="7916" width="9.140625" style="18"/>
    <col min="7917" max="7917" width="0" style="18" hidden="1" customWidth="1"/>
    <col min="7918" max="7918" width="21.7109375" style="18" customWidth="1"/>
    <col min="7919" max="7919" width="48.140625" style="18" customWidth="1"/>
    <col min="7920" max="7920" width="29.7109375" style="18" customWidth="1"/>
    <col min="7921" max="7921" width="11.42578125" style="18" customWidth="1"/>
    <col min="7922" max="7922" width="7.5703125" style="18" customWidth="1"/>
    <col min="7923" max="7923" width="11.7109375" style="18" customWidth="1"/>
    <col min="7924" max="7924" width="7.140625" style="18" customWidth="1"/>
    <col min="7925" max="7925" width="0" style="18" hidden="1" customWidth="1"/>
    <col min="7926" max="7927" width="19.140625" style="18" customWidth="1"/>
    <col min="7928" max="7928" width="20.42578125" style="18" customWidth="1"/>
    <col min="7929" max="7929" width="20.85546875" style="18" customWidth="1"/>
    <col min="7930" max="7931" width="22" style="18" customWidth="1"/>
    <col min="7932" max="7932" width="0" style="18" hidden="1" customWidth="1"/>
    <col min="7933" max="7933" width="27.28515625" style="18" customWidth="1"/>
    <col min="7934" max="7934" width="18.140625" style="18" bestFit="1" customWidth="1"/>
    <col min="7935" max="7935" width="11.42578125" style="18" bestFit="1" customWidth="1"/>
    <col min="7936" max="7936" width="11.5703125" style="18" bestFit="1" customWidth="1"/>
    <col min="7937" max="8172" width="9.140625" style="18"/>
    <col min="8173" max="8173" width="0" style="18" hidden="1" customWidth="1"/>
    <col min="8174" max="8174" width="21.7109375" style="18" customWidth="1"/>
    <col min="8175" max="8175" width="48.140625" style="18" customWidth="1"/>
    <col min="8176" max="8176" width="29.7109375" style="18" customWidth="1"/>
    <col min="8177" max="8177" width="11.42578125" style="18" customWidth="1"/>
    <col min="8178" max="8178" width="7.5703125" style="18" customWidth="1"/>
    <col min="8179" max="8179" width="11.7109375" style="18" customWidth="1"/>
    <col min="8180" max="8180" width="7.140625" style="18" customWidth="1"/>
    <col min="8181" max="8181" width="0" style="18" hidden="1" customWidth="1"/>
    <col min="8182" max="8183" width="19.140625" style="18" customWidth="1"/>
    <col min="8184" max="8184" width="20.42578125" style="18" customWidth="1"/>
    <col min="8185" max="8185" width="20.85546875" style="18" customWidth="1"/>
    <col min="8186" max="8187" width="22" style="18" customWidth="1"/>
    <col min="8188" max="8188" width="0" style="18" hidden="1" customWidth="1"/>
    <col min="8189" max="8189" width="27.28515625" style="18" customWidth="1"/>
    <col min="8190" max="8190" width="18.140625" style="18" bestFit="1" customWidth="1"/>
    <col min="8191" max="8191" width="11.42578125" style="18" bestFit="1" customWidth="1"/>
    <col min="8192" max="8192" width="11.5703125" style="18" bestFit="1" customWidth="1"/>
    <col min="8193" max="8428" width="9.140625" style="18"/>
    <col min="8429" max="8429" width="0" style="18" hidden="1" customWidth="1"/>
    <col min="8430" max="8430" width="21.7109375" style="18" customWidth="1"/>
    <col min="8431" max="8431" width="48.140625" style="18" customWidth="1"/>
    <col min="8432" max="8432" width="29.7109375" style="18" customWidth="1"/>
    <col min="8433" max="8433" width="11.42578125" style="18" customWidth="1"/>
    <col min="8434" max="8434" width="7.5703125" style="18" customWidth="1"/>
    <col min="8435" max="8435" width="11.7109375" style="18" customWidth="1"/>
    <col min="8436" max="8436" width="7.140625" style="18" customWidth="1"/>
    <col min="8437" max="8437" width="0" style="18" hidden="1" customWidth="1"/>
    <col min="8438" max="8439" width="19.140625" style="18" customWidth="1"/>
    <col min="8440" max="8440" width="20.42578125" style="18" customWidth="1"/>
    <col min="8441" max="8441" width="20.85546875" style="18" customWidth="1"/>
    <col min="8442" max="8443" width="22" style="18" customWidth="1"/>
    <col min="8444" max="8444" width="0" style="18" hidden="1" customWidth="1"/>
    <col min="8445" max="8445" width="27.28515625" style="18" customWidth="1"/>
    <col min="8446" max="8446" width="18.140625" style="18" bestFit="1" customWidth="1"/>
    <col min="8447" max="8447" width="11.42578125" style="18" bestFit="1" customWidth="1"/>
    <col min="8448" max="8448" width="11.5703125" style="18" bestFit="1" customWidth="1"/>
    <col min="8449" max="8684" width="9.140625" style="18"/>
    <col min="8685" max="8685" width="0" style="18" hidden="1" customWidth="1"/>
    <col min="8686" max="8686" width="21.7109375" style="18" customWidth="1"/>
    <col min="8687" max="8687" width="48.140625" style="18" customWidth="1"/>
    <col min="8688" max="8688" width="29.7109375" style="18" customWidth="1"/>
    <col min="8689" max="8689" width="11.42578125" style="18" customWidth="1"/>
    <col min="8690" max="8690" width="7.5703125" style="18" customWidth="1"/>
    <col min="8691" max="8691" width="11.7109375" style="18" customWidth="1"/>
    <col min="8692" max="8692" width="7.140625" style="18" customWidth="1"/>
    <col min="8693" max="8693" width="0" style="18" hidden="1" customWidth="1"/>
    <col min="8694" max="8695" width="19.140625" style="18" customWidth="1"/>
    <col min="8696" max="8696" width="20.42578125" style="18" customWidth="1"/>
    <col min="8697" max="8697" width="20.85546875" style="18" customWidth="1"/>
    <col min="8698" max="8699" width="22" style="18" customWidth="1"/>
    <col min="8700" max="8700" width="0" style="18" hidden="1" customWidth="1"/>
    <col min="8701" max="8701" width="27.28515625" style="18" customWidth="1"/>
    <col min="8702" max="8702" width="18.140625" style="18" bestFit="1" customWidth="1"/>
    <col min="8703" max="8703" width="11.42578125" style="18" bestFit="1" customWidth="1"/>
    <col min="8704" max="8704" width="11.5703125" style="18" bestFit="1" customWidth="1"/>
    <col min="8705" max="8940" width="9.140625" style="18"/>
    <col min="8941" max="8941" width="0" style="18" hidden="1" customWidth="1"/>
    <col min="8942" max="8942" width="21.7109375" style="18" customWidth="1"/>
    <col min="8943" max="8943" width="48.140625" style="18" customWidth="1"/>
    <col min="8944" max="8944" width="29.7109375" style="18" customWidth="1"/>
    <col min="8945" max="8945" width="11.42578125" style="18" customWidth="1"/>
    <col min="8946" max="8946" width="7.5703125" style="18" customWidth="1"/>
    <col min="8947" max="8947" width="11.7109375" style="18" customWidth="1"/>
    <col min="8948" max="8948" width="7.140625" style="18" customWidth="1"/>
    <col min="8949" max="8949" width="0" style="18" hidden="1" customWidth="1"/>
    <col min="8950" max="8951" width="19.140625" style="18" customWidth="1"/>
    <col min="8952" max="8952" width="20.42578125" style="18" customWidth="1"/>
    <col min="8953" max="8953" width="20.85546875" style="18" customWidth="1"/>
    <col min="8954" max="8955" width="22" style="18" customWidth="1"/>
    <col min="8956" max="8956" width="0" style="18" hidden="1" customWidth="1"/>
    <col min="8957" max="8957" width="27.28515625" style="18" customWidth="1"/>
    <col min="8958" max="8958" width="18.140625" style="18" bestFit="1" customWidth="1"/>
    <col min="8959" max="8959" width="11.42578125" style="18" bestFit="1" customWidth="1"/>
    <col min="8960" max="8960" width="11.5703125" style="18" bestFit="1" customWidth="1"/>
    <col min="8961" max="9196" width="9.140625" style="18"/>
    <col min="9197" max="9197" width="0" style="18" hidden="1" customWidth="1"/>
    <col min="9198" max="9198" width="21.7109375" style="18" customWidth="1"/>
    <col min="9199" max="9199" width="48.140625" style="18" customWidth="1"/>
    <col min="9200" max="9200" width="29.7109375" style="18" customWidth="1"/>
    <col min="9201" max="9201" width="11.42578125" style="18" customWidth="1"/>
    <col min="9202" max="9202" width="7.5703125" style="18" customWidth="1"/>
    <col min="9203" max="9203" width="11.7109375" style="18" customWidth="1"/>
    <col min="9204" max="9204" width="7.140625" style="18" customWidth="1"/>
    <col min="9205" max="9205" width="0" style="18" hidden="1" customWidth="1"/>
    <col min="9206" max="9207" width="19.140625" style="18" customWidth="1"/>
    <col min="9208" max="9208" width="20.42578125" style="18" customWidth="1"/>
    <col min="9209" max="9209" width="20.85546875" style="18" customWidth="1"/>
    <col min="9210" max="9211" width="22" style="18" customWidth="1"/>
    <col min="9212" max="9212" width="0" style="18" hidden="1" customWidth="1"/>
    <col min="9213" max="9213" width="27.28515625" style="18" customWidth="1"/>
    <col min="9214" max="9214" width="18.140625" style="18" bestFit="1" customWidth="1"/>
    <col min="9215" max="9215" width="11.42578125" style="18" bestFit="1" customWidth="1"/>
    <col min="9216" max="9216" width="11.5703125" style="18" bestFit="1" customWidth="1"/>
    <col min="9217" max="9452" width="9.140625" style="18"/>
    <col min="9453" max="9453" width="0" style="18" hidden="1" customWidth="1"/>
    <col min="9454" max="9454" width="21.7109375" style="18" customWidth="1"/>
    <col min="9455" max="9455" width="48.140625" style="18" customWidth="1"/>
    <col min="9456" max="9456" width="29.7109375" style="18" customWidth="1"/>
    <col min="9457" max="9457" width="11.42578125" style="18" customWidth="1"/>
    <col min="9458" max="9458" width="7.5703125" style="18" customWidth="1"/>
    <col min="9459" max="9459" width="11.7109375" style="18" customWidth="1"/>
    <col min="9460" max="9460" width="7.140625" style="18" customWidth="1"/>
    <col min="9461" max="9461" width="0" style="18" hidden="1" customWidth="1"/>
    <col min="9462" max="9463" width="19.140625" style="18" customWidth="1"/>
    <col min="9464" max="9464" width="20.42578125" style="18" customWidth="1"/>
    <col min="9465" max="9465" width="20.85546875" style="18" customWidth="1"/>
    <col min="9466" max="9467" width="22" style="18" customWidth="1"/>
    <col min="9468" max="9468" width="0" style="18" hidden="1" customWidth="1"/>
    <col min="9469" max="9469" width="27.28515625" style="18" customWidth="1"/>
    <col min="9470" max="9470" width="18.140625" style="18" bestFit="1" customWidth="1"/>
    <col min="9471" max="9471" width="11.42578125" style="18" bestFit="1" customWidth="1"/>
    <col min="9472" max="9472" width="11.5703125" style="18" bestFit="1" customWidth="1"/>
    <col min="9473" max="9708" width="9.140625" style="18"/>
    <col min="9709" max="9709" width="0" style="18" hidden="1" customWidth="1"/>
    <col min="9710" max="9710" width="21.7109375" style="18" customWidth="1"/>
    <col min="9711" max="9711" width="48.140625" style="18" customWidth="1"/>
    <col min="9712" max="9712" width="29.7109375" style="18" customWidth="1"/>
    <col min="9713" max="9713" width="11.42578125" style="18" customWidth="1"/>
    <col min="9714" max="9714" width="7.5703125" style="18" customWidth="1"/>
    <col min="9715" max="9715" width="11.7109375" style="18" customWidth="1"/>
    <col min="9716" max="9716" width="7.140625" style="18" customWidth="1"/>
    <col min="9717" max="9717" width="0" style="18" hidden="1" customWidth="1"/>
    <col min="9718" max="9719" width="19.140625" style="18" customWidth="1"/>
    <col min="9720" max="9720" width="20.42578125" style="18" customWidth="1"/>
    <col min="9721" max="9721" width="20.85546875" style="18" customWidth="1"/>
    <col min="9722" max="9723" width="22" style="18" customWidth="1"/>
    <col min="9724" max="9724" width="0" style="18" hidden="1" customWidth="1"/>
    <col min="9725" max="9725" width="27.28515625" style="18" customWidth="1"/>
    <col min="9726" max="9726" width="18.140625" style="18" bestFit="1" customWidth="1"/>
    <col min="9727" max="9727" width="11.42578125" style="18" bestFit="1" customWidth="1"/>
    <col min="9728" max="9728" width="11.5703125" style="18" bestFit="1" customWidth="1"/>
    <col min="9729" max="9964" width="9.140625" style="18"/>
    <col min="9965" max="9965" width="0" style="18" hidden="1" customWidth="1"/>
    <col min="9966" max="9966" width="21.7109375" style="18" customWidth="1"/>
    <col min="9967" max="9967" width="48.140625" style="18" customWidth="1"/>
    <col min="9968" max="9968" width="29.7109375" style="18" customWidth="1"/>
    <col min="9969" max="9969" width="11.42578125" style="18" customWidth="1"/>
    <col min="9970" max="9970" width="7.5703125" style="18" customWidth="1"/>
    <col min="9971" max="9971" width="11.7109375" style="18" customWidth="1"/>
    <col min="9972" max="9972" width="7.140625" style="18" customWidth="1"/>
    <col min="9973" max="9973" width="0" style="18" hidden="1" customWidth="1"/>
    <col min="9974" max="9975" width="19.140625" style="18" customWidth="1"/>
    <col min="9976" max="9976" width="20.42578125" style="18" customWidth="1"/>
    <col min="9977" max="9977" width="20.85546875" style="18" customWidth="1"/>
    <col min="9978" max="9979" width="22" style="18" customWidth="1"/>
    <col min="9980" max="9980" width="0" style="18" hidden="1" customWidth="1"/>
    <col min="9981" max="9981" width="27.28515625" style="18" customWidth="1"/>
    <col min="9982" max="9982" width="18.140625" style="18" bestFit="1" customWidth="1"/>
    <col min="9983" max="9983" width="11.42578125" style="18" bestFit="1" customWidth="1"/>
    <col min="9984" max="9984" width="11.5703125" style="18" bestFit="1" customWidth="1"/>
    <col min="9985" max="10220" width="9.140625" style="18"/>
    <col min="10221" max="10221" width="0" style="18" hidden="1" customWidth="1"/>
    <col min="10222" max="10222" width="21.7109375" style="18" customWidth="1"/>
    <col min="10223" max="10223" width="48.140625" style="18" customWidth="1"/>
    <col min="10224" max="10224" width="29.7109375" style="18" customWidth="1"/>
    <col min="10225" max="10225" width="11.42578125" style="18" customWidth="1"/>
    <col min="10226" max="10226" width="7.5703125" style="18" customWidth="1"/>
    <col min="10227" max="10227" width="11.7109375" style="18" customWidth="1"/>
    <col min="10228" max="10228" width="7.140625" style="18" customWidth="1"/>
    <col min="10229" max="10229" width="0" style="18" hidden="1" customWidth="1"/>
    <col min="10230" max="10231" width="19.140625" style="18" customWidth="1"/>
    <col min="10232" max="10232" width="20.42578125" style="18" customWidth="1"/>
    <col min="10233" max="10233" width="20.85546875" style="18" customWidth="1"/>
    <col min="10234" max="10235" width="22" style="18" customWidth="1"/>
    <col min="10236" max="10236" width="0" style="18" hidden="1" customWidth="1"/>
    <col min="10237" max="10237" width="27.28515625" style="18" customWidth="1"/>
    <col min="10238" max="10238" width="18.140625" style="18" bestFit="1" customWidth="1"/>
    <col min="10239" max="10239" width="11.42578125" style="18" bestFit="1" customWidth="1"/>
    <col min="10240" max="10240" width="11.5703125" style="18" bestFit="1" customWidth="1"/>
    <col min="10241" max="10476" width="9.140625" style="18"/>
    <col min="10477" max="10477" width="0" style="18" hidden="1" customWidth="1"/>
    <col min="10478" max="10478" width="21.7109375" style="18" customWidth="1"/>
    <col min="10479" max="10479" width="48.140625" style="18" customWidth="1"/>
    <col min="10480" max="10480" width="29.7109375" style="18" customWidth="1"/>
    <col min="10481" max="10481" width="11.42578125" style="18" customWidth="1"/>
    <col min="10482" max="10482" width="7.5703125" style="18" customWidth="1"/>
    <col min="10483" max="10483" width="11.7109375" style="18" customWidth="1"/>
    <col min="10484" max="10484" width="7.140625" style="18" customWidth="1"/>
    <col min="10485" max="10485" width="0" style="18" hidden="1" customWidth="1"/>
    <col min="10486" max="10487" width="19.140625" style="18" customWidth="1"/>
    <col min="10488" max="10488" width="20.42578125" style="18" customWidth="1"/>
    <col min="10489" max="10489" width="20.85546875" style="18" customWidth="1"/>
    <col min="10490" max="10491" width="22" style="18" customWidth="1"/>
    <col min="10492" max="10492" width="0" style="18" hidden="1" customWidth="1"/>
    <col min="10493" max="10493" width="27.28515625" style="18" customWidth="1"/>
    <col min="10494" max="10494" width="18.140625" style="18" bestFit="1" customWidth="1"/>
    <col min="10495" max="10495" width="11.42578125" style="18" bestFit="1" customWidth="1"/>
    <col min="10496" max="10496" width="11.5703125" style="18" bestFit="1" customWidth="1"/>
    <col min="10497" max="10732" width="9.140625" style="18"/>
    <col min="10733" max="10733" width="0" style="18" hidden="1" customWidth="1"/>
    <col min="10734" max="10734" width="21.7109375" style="18" customWidth="1"/>
    <col min="10735" max="10735" width="48.140625" style="18" customWidth="1"/>
    <col min="10736" max="10736" width="29.7109375" style="18" customWidth="1"/>
    <col min="10737" max="10737" width="11.42578125" style="18" customWidth="1"/>
    <col min="10738" max="10738" width="7.5703125" style="18" customWidth="1"/>
    <col min="10739" max="10739" width="11.7109375" style="18" customWidth="1"/>
    <col min="10740" max="10740" width="7.140625" style="18" customWidth="1"/>
    <col min="10741" max="10741" width="0" style="18" hidden="1" customWidth="1"/>
    <col min="10742" max="10743" width="19.140625" style="18" customWidth="1"/>
    <col min="10744" max="10744" width="20.42578125" style="18" customWidth="1"/>
    <col min="10745" max="10745" width="20.85546875" style="18" customWidth="1"/>
    <col min="10746" max="10747" width="22" style="18" customWidth="1"/>
    <col min="10748" max="10748" width="0" style="18" hidden="1" customWidth="1"/>
    <col min="10749" max="10749" width="27.28515625" style="18" customWidth="1"/>
    <col min="10750" max="10750" width="18.140625" style="18" bestFit="1" customWidth="1"/>
    <col min="10751" max="10751" width="11.42578125" style="18" bestFit="1" customWidth="1"/>
    <col min="10752" max="10752" width="11.5703125" style="18" bestFit="1" customWidth="1"/>
    <col min="10753" max="10988" width="9.140625" style="18"/>
    <col min="10989" max="10989" width="0" style="18" hidden="1" customWidth="1"/>
    <col min="10990" max="10990" width="21.7109375" style="18" customWidth="1"/>
    <col min="10991" max="10991" width="48.140625" style="18" customWidth="1"/>
    <col min="10992" max="10992" width="29.7109375" style="18" customWidth="1"/>
    <col min="10993" max="10993" width="11.42578125" style="18" customWidth="1"/>
    <col min="10994" max="10994" width="7.5703125" style="18" customWidth="1"/>
    <col min="10995" max="10995" width="11.7109375" style="18" customWidth="1"/>
    <col min="10996" max="10996" width="7.140625" style="18" customWidth="1"/>
    <col min="10997" max="10997" width="0" style="18" hidden="1" customWidth="1"/>
    <col min="10998" max="10999" width="19.140625" style="18" customWidth="1"/>
    <col min="11000" max="11000" width="20.42578125" style="18" customWidth="1"/>
    <col min="11001" max="11001" width="20.85546875" style="18" customWidth="1"/>
    <col min="11002" max="11003" width="22" style="18" customWidth="1"/>
    <col min="11004" max="11004" width="0" style="18" hidden="1" customWidth="1"/>
    <col min="11005" max="11005" width="27.28515625" style="18" customWidth="1"/>
    <col min="11006" max="11006" width="18.140625" style="18" bestFit="1" customWidth="1"/>
    <col min="11007" max="11007" width="11.42578125" style="18" bestFit="1" customWidth="1"/>
    <col min="11008" max="11008" width="11.5703125" style="18" bestFit="1" customWidth="1"/>
    <col min="11009" max="11244" width="9.140625" style="18"/>
    <col min="11245" max="11245" width="0" style="18" hidden="1" customWidth="1"/>
    <col min="11246" max="11246" width="21.7109375" style="18" customWidth="1"/>
    <col min="11247" max="11247" width="48.140625" style="18" customWidth="1"/>
    <col min="11248" max="11248" width="29.7109375" style="18" customWidth="1"/>
    <col min="11249" max="11249" width="11.42578125" style="18" customWidth="1"/>
    <col min="11250" max="11250" width="7.5703125" style="18" customWidth="1"/>
    <col min="11251" max="11251" width="11.7109375" style="18" customWidth="1"/>
    <col min="11252" max="11252" width="7.140625" style="18" customWidth="1"/>
    <col min="11253" max="11253" width="0" style="18" hidden="1" customWidth="1"/>
    <col min="11254" max="11255" width="19.140625" style="18" customWidth="1"/>
    <col min="11256" max="11256" width="20.42578125" style="18" customWidth="1"/>
    <col min="11257" max="11257" width="20.85546875" style="18" customWidth="1"/>
    <col min="11258" max="11259" width="22" style="18" customWidth="1"/>
    <col min="11260" max="11260" width="0" style="18" hidden="1" customWidth="1"/>
    <col min="11261" max="11261" width="27.28515625" style="18" customWidth="1"/>
    <col min="11262" max="11262" width="18.140625" style="18" bestFit="1" customWidth="1"/>
    <col min="11263" max="11263" width="11.42578125" style="18" bestFit="1" customWidth="1"/>
    <col min="11264" max="11264" width="11.5703125" style="18" bestFit="1" customWidth="1"/>
    <col min="11265" max="11500" width="9.140625" style="18"/>
    <col min="11501" max="11501" width="0" style="18" hidden="1" customWidth="1"/>
    <col min="11502" max="11502" width="21.7109375" style="18" customWidth="1"/>
    <col min="11503" max="11503" width="48.140625" style="18" customWidth="1"/>
    <col min="11504" max="11504" width="29.7109375" style="18" customWidth="1"/>
    <col min="11505" max="11505" width="11.42578125" style="18" customWidth="1"/>
    <col min="11506" max="11506" width="7.5703125" style="18" customWidth="1"/>
    <col min="11507" max="11507" width="11.7109375" style="18" customWidth="1"/>
    <col min="11508" max="11508" width="7.140625" style="18" customWidth="1"/>
    <col min="11509" max="11509" width="0" style="18" hidden="1" customWidth="1"/>
    <col min="11510" max="11511" width="19.140625" style="18" customWidth="1"/>
    <col min="11512" max="11512" width="20.42578125" style="18" customWidth="1"/>
    <col min="11513" max="11513" width="20.85546875" style="18" customWidth="1"/>
    <col min="11514" max="11515" width="22" style="18" customWidth="1"/>
    <col min="11516" max="11516" width="0" style="18" hidden="1" customWidth="1"/>
    <col min="11517" max="11517" width="27.28515625" style="18" customWidth="1"/>
    <col min="11518" max="11518" width="18.140625" style="18" bestFit="1" customWidth="1"/>
    <col min="11519" max="11519" width="11.42578125" style="18" bestFit="1" customWidth="1"/>
    <col min="11520" max="11520" width="11.5703125" style="18" bestFit="1" customWidth="1"/>
    <col min="11521" max="11756" width="9.140625" style="18"/>
    <col min="11757" max="11757" width="0" style="18" hidden="1" customWidth="1"/>
    <col min="11758" max="11758" width="21.7109375" style="18" customWidth="1"/>
    <col min="11759" max="11759" width="48.140625" style="18" customWidth="1"/>
    <col min="11760" max="11760" width="29.7109375" style="18" customWidth="1"/>
    <col min="11761" max="11761" width="11.42578125" style="18" customWidth="1"/>
    <col min="11762" max="11762" width="7.5703125" style="18" customWidth="1"/>
    <col min="11763" max="11763" width="11.7109375" style="18" customWidth="1"/>
    <col min="11764" max="11764" width="7.140625" style="18" customWidth="1"/>
    <col min="11765" max="11765" width="0" style="18" hidden="1" customWidth="1"/>
    <col min="11766" max="11767" width="19.140625" style="18" customWidth="1"/>
    <col min="11768" max="11768" width="20.42578125" style="18" customWidth="1"/>
    <col min="11769" max="11769" width="20.85546875" style="18" customWidth="1"/>
    <col min="11770" max="11771" width="22" style="18" customWidth="1"/>
    <col min="11772" max="11772" width="0" style="18" hidden="1" customWidth="1"/>
    <col min="11773" max="11773" width="27.28515625" style="18" customWidth="1"/>
    <col min="11774" max="11774" width="18.140625" style="18" bestFit="1" customWidth="1"/>
    <col min="11775" max="11775" width="11.42578125" style="18" bestFit="1" customWidth="1"/>
    <col min="11776" max="11776" width="11.5703125" style="18" bestFit="1" customWidth="1"/>
    <col min="11777" max="12012" width="9.140625" style="18"/>
    <col min="12013" max="12013" width="0" style="18" hidden="1" customWidth="1"/>
    <col min="12014" max="12014" width="21.7109375" style="18" customWidth="1"/>
    <col min="12015" max="12015" width="48.140625" style="18" customWidth="1"/>
    <col min="12016" max="12016" width="29.7109375" style="18" customWidth="1"/>
    <col min="12017" max="12017" width="11.42578125" style="18" customWidth="1"/>
    <col min="12018" max="12018" width="7.5703125" style="18" customWidth="1"/>
    <col min="12019" max="12019" width="11.7109375" style="18" customWidth="1"/>
    <col min="12020" max="12020" width="7.140625" style="18" customWidth="1"/>
    <col min="12021" max="12021" width="0" style="18" hidden="1" customWidth="1"/>
    <col min="12022" max="12023" width="19.140625" style="18" customWidth="1"/>
    <col min="12024" max="12024" width="20.42578125" style="18" customWidth="1"/>
    <col min="12025" max="12025" width="20.85546875" style="18" customWidth="1"/>
    <col min="12026" max="12027" width="22" style="18" customWidth="1"/>
    <col min="12028" max="12028" width="0" style="18" hidden="1" customWidth="1"/>
    <col min="12029" max="12029" width="27.28515625" style="18" customWidth="1"/>
    <col min="12030" max="12030" width="18.140625" style="18" bestFit="1" customWidth="1"/>
    <col min="12031" max="12031" width="11.42578125" style="18" bestFit="1" customWidth="1"/>
    <col min="12032" max="12032" width="11.5703125" style="18" bestFit="1" customWidth="1"/>
    <col min="12033" max="12268" width="9.140625" style="18"/>
    <col min="12269" max="12269" width="0" style="18" hidden="1" customWidth="1"/>
    <col min="12270" max="12270" width="21.7109375" style="18" customWidth="1"/>
    <col min="12271" max="12271" width="48.140625" style="18" customWidth="1"/>
    <col min="12272" max="12272" width="29.7109375" style="18" customWidth="1"/>
    <col min="12273" max="12273" width="11.42578125" style="18" customWidth="1"/>
    <col min="12274" max="12274" width="7.5703125" style="18" customWidth="1"/>
    <col min="12275" max="12275" width="11.7109375" style="18" customWidth="1"/>
    <col min="12276" max="12276" width="7.140625" style="18" customWidth="1"/>
    <col min="12277" max="12277" width="0" style="18" hidden="1" customWidth="1"/>
    <col min="12278" max="12279" width="19.140625" style="18" customWidth="1"/>
    <col min="12280" max="12280" width="20.42578125" style="18" customWidth="1"/>
    <col min="12281" max="12281" width="20.85546875" style="18" customWidth="1"/>
    <col min="12282" max="12283" width="22" style="18" customWidth="1"/>
    <col min="12284" max="12284" width="0" style="18" hidden="1" customWidth="1"/>
    <col min="12285" max="12285" width="27.28515625" style="18" customWidth="1"/>
    <col min="12286" max="12286" width="18.140625" style="18" bestFit="1" customWidth="1"/>
    <col min="12287" max="12287" width="11.42578125" style="18" bestFit="1" customWidth="1"/>
    <col min="12288" max="12288" width="11.5703125" style="18" bestFit="1" customWidth="1"/>
    <col min="12289" max="12524" width="9.140625" style="18"/>
    <col min="12525" max="12525" width="0" style="18" hidden="1" customWidth="1"/>
    <col min="12526" max="12526" width="21.7109375" style="18" customWidth="1"/>
    <col min="12527" max="12527" width="48.140625" style="18" customWidth="1"/>
    <col min="12528" max="12528" width="29.7109375" style="18" customWidth="1"/>
    <col min="12529" max="12529" width="11.42578125" style="18" customWidth="1"/>
    <col min="12530" max="12530" width="7.5703125" style="18" customWidth="1"/>
    <col min="12531" max="12531" width="11.7109375" style="18" customWidth="1"/>
    <col min="12532" max="12532" width="7.140625" style="18" customWidth="1"/>
    <col min="12533" max="12533" width="0" style="18" hidden="1" customWidth="1"/>
    <col min="12534" max="12535" width="19.140625" style="18" customWidth="1"/>
    <col min="12536" max="12536" width="20.42578125" style="18" customWidth="1"/>
    <col min="12537" max="12537" width="20.85546875" style="18" customWidth="1"/>
    <col min="12538" max="12539" width="22" style="18" customWidth="1"/>
    <col min="12540" max="12540" width="0" style="18" hidden="1" customWidth="1"/>
    <col min="12541" max="12541" width="27.28515625" style="18" customWidth="1"/>
    <col min="12542" max="12542" width="18.140625" style="18" bestFit="1" customWidth="1"/>
    <col min="12543" max="12543" width="11.42578125" style="18" bestFit="1" customWidth="1"/>
    <col min="12544" max="12544" width="11.5703125" style="18" bestFit="1" customWidth="1"/>
    <col min="12545" max="12780" width="9.140625" style="18"/>
    <col min="12781" max="12781" width="0" style="18" hidden="1" customWidth="1"/>
    <col min="12782" max="12782" width="21.7109375" style="18" customWidth="1"/>
    <col min="12783" max="12783" width="48.140625" style="18" customWidth="1"/>
    <col min="12784" max="12784" width="29.7109375" style="18" customWidth="1"/>
    <col min="12785" max="12785" width="11.42578125" style="18" customWidth="1"/>
    <col min="12786" max="12786" width="7.5703125" style="18" customWidth="1"/>
    <col min="12787" max="12787" width="11.7109375" style="18" customWidth="1"/>
    <col min="12788" max="12788" width="7.140625" style="18" customWidth="1"/>
    <col min="12789" max="12789" width="0" style="18" hidden="1" customWidth="1"/>
    <col min="12790" max="12791" width="19.140625" style="18" customWidth="1"/>
    <col min="12792" max="12792" width="20.42578125" style="18" customWidth="1"/>
    <col min="12793" max="12793" width="20.85546875" style="18" customWidth="1"/>
    <col min="12794" max="12795" width="22" style="18" customWidth="1"/>
    <col min="12796" max="12796" width="0" style="18" hidden="1" customWidth="1"/>
    <col min="12797" max="12797" width="27.28515625" style="18" customWidth="1"/>
    <col min="12798" max="12798" width="18.140625" style="18" bestFit="1" customWidth="1"/>
    <col min="12799" max="12799" width="11.42578125" style="18" bestFit="1" customWidth="1"/>
    <col min="12800" max="12800" width="11.5703125" style="18" bestFit="1" customWidth="1"/>
    <col min="12801" max="13036" width="9.140625" style="18"/>
    <col min="13037" max="13037" width="0" style="18" hidden="1" customWidth="1"/>
    <col min="13038" max="13038" width="21.7109375" style="18" customWidth="1"/>
    <col min="13039" max="13039" width="48.140625" style="18" customWidth="1"/>
    <col min="13040" max="13040" width="29.7109375" style="18" customWidth="1"/>
    <col min="13041" max="13041" width="11.42578125" style="18" customWidth="1"/>
    <col min="13042" max="13042" width="7.5703125" style="18" customWidth="1"/>
    <col min="13043" max="13043" width="11.7109375" style="18" customWidth="1"/>
    <col min="13044" max="13044" width="7.140625" style="18" customWidth="1"/>
    <col min="13045" max="13045" width="0" style="18" hidden="1" customWidth="1"/>
    <col min="13046" max="13047" width="19.140625" style="18" customWidth="1"/>
    <col min="13048" max="13048" width="20.42578125" style="18" customWidth="1"/>
    <col min="13049" max="13049" width="20.85546875" style="18" customWidth="1"/>
    <col min="13050" max="13051" width="22" style="18" customWidth="1"/>
    <col min="13052" max="13052" width="0" style="18" hidden="1" customWidth="1"/>
    <col min="13053" max="13053" width="27.28515625" style="18" customWidth="1"/>
    <col min="13054" max="13054" width="18.140625" style="18" bestFit="1" customWidth="1"/>
    <col min="13055" max="13055" width="11.42578125" style="18" bestFit="1" customWidth="1"/>
    <col min="13056" max="13056" width="11.5703125" style="18" bestFit="1" customWidth="1"/>
    <col min="13057" max="13292" width="9.140625" style="18"/>
    <col min="13293" max="13293" width="0" style="18" hidden="1" customWidth="1"/>
    <col min="13294" max="13294" width="21.7109375" style="18" customWidth="1"/>
    <col min="13295" max="13295" width="48.140625" style="18" customWidth="1"/>
    <col min="13296" max="13296" width="29.7109375" style="18" customWidth="1"/>
    <col min="13297" max="13297" width="11.42578125" style="18" customWidth="1"/>
    <col min="13298" max="13298" width="7.5703125" style="18" customWidth="1"/>
    <col min="13299" max="13299" width="11.7109375" style="18" customWidth="1"/>
    <col min="13300" max="13300" width="7.140625" style="18" customWidth="1"/>
    <col min="13301" max="13301" width="0" style="18" hidden="1" customWidth="1"/>
    <col min="13302" max="13303" width="19.140625" style="18" customWidth="1"/>
    <col min="13304" max="13304" width="20.42578125" style="18" customWidth="1"/>
    <col min="13305" max="13305" width="20.85546875" style="18" customWidth="1"/>
    <col min="13306" max="13307" width="22" style="18" customWidth="1"/>
    <col min="13308" max="13308" width="0" style="18" hidden="1" customWidth="1"/>
    <col min="13309" max="13309" width="27.28515625" style="18" customWidth="1"/>
    <col min="13310" max="13310" width="18.140625" style="18" bestFit="1" customWidth="1"/>
    <col min="13311" max="13311" width="11.42578125" style="18" bestFit="1" customWidth="1"/>
    <col min="13312" max="13312" width="11.5703125" style="18" bestFit="1" customWidth="1"/>
    <col min="13313" max="13548" width="9.140625" style="18"/>
    <col min="13549" max="13549" width="0" style="18" hidden="1" customWidth="1"/>
    <col min="13550" max="13550" width="21.7109375" style="18" customWidth="1"/>
    <col min="13551" max="13551" width="48.140625" style="18" customWidth="1"/>
    <col min="13552" max="13552" width="29.7109375" style="18" customWidth="1"/>
    <col min="13553" max="13553" width="11.42578125" style="18" customWidth="1"/>
    <col min="13554" max="13554" width="7.5703125" style="18" customWidth="1"/>
    <col min="13555" max="13555" width="11.7109375" style="18" customWidth="1"/>
    <col min="13556" max="13556" width="7.140625" style="18" customWidth="1"/>
    <col min="13557" max="13557" width="0" style="18" hidden="1" customWidth="1"/>
    <col min="13558" max="13559" width="19.140625" style="18" customWidth="1"/>
    <col min="13560" max="13560" width="20.42578125" style="18" customWidth="1"/>
    <col min="13561" max="13561" width="20.85546875" style="18" customWidth="1"/>
    <col min="13562" max="13563" width="22" style="18" customWidth="1"/>
    <col min="13564" max="13564" width="0" style="18" hidden="1" customWidth="1"/>
    <col min="13565" max="13565" width="27.28515625" style="18" customWidth="1"/>
    <col min="13566" max="13566" width="18.140625" style="18" bestFit="1" customWidth="1"/>
    <col min="13567" max="13567" width="11.42578125" style="18" bestFit="1" customWidth="1"/>
    <col min="13568" max="13568" width="11.5703125" style="18" bestFit="1" customWidth="1"/>
    <col min="13569" max="13804" width="9.140625" style="18"/>
    <col min="13805" max="13805" width="0" style="18" hidden="1" customWidth="1"/>
    <col min="13806" max="13806" width="21.7109375" style="18" customWidth="1"/>
    <col min="13807" max="13807" width="48.140625" style="18" customWidth="1"/>
    <col min="13808" max="13808" width="29.7109375" style="18" customWidth="1"/>
    <col min="13809" max="13809" width="11.42578125" style="18" customWidth="1"/>
    <col min="13810" max="13810" width="7.5703125" style="18" customWidth="1"/>
    <col min="13811" max="13811" width="11.7109375" style="18" customWidth="1"/>
    <col min="13812" max="13812" width="7.140625" style="18" customWidth="1"/>
    <col min="13813" max="13813" width="0" style="18" hidden="1" customWidth="1"/>
    <col min="13814" max="13815" width="19.140625" style="18" customWidth="1"/>
    <col min="13816" max="13816" width="20.42578125" style="18" customWidth="1"/>
    <col min="13817" max="13817" width="20.85546875" style="18" customWidth="1"/>
    <col min="13818" max="13819" width="22" style="18" customWidth="1"/>
    <col min="13820" max="13820" width="0" style="18" hidden="1" customWidth="1"/>
    <col min="13821" max="13821" width="27.28515625" style="18" customWidth="1"/>
    <col min="13822" max="13822" width="18.140625" style="18" bestFit="1" customWidth="1"/>
    <col min="13823" max="13823" width="11.42578125" style="18" bestFit="1" customWidth="1"/>
    <col min="13824" max="13824" width="11.5703125" style="18" bestFit="1" customWidth="1"/>
    <col min="13825" max="14060" width="9.140625" style="18"/>
    <col min="14061" max="14061" width="0" style="18" hidden="1" customWidth="1"/>
    <col min="14062" max="14062" width="21.7109375" style="18" customWidth="1"/>
    <col min="14063" max="14063" width="48.140625" style="18" customWidth="1"/>
    <col min="14064" max="14064" width="29.7109375" style="18" customWidth="1"/>
    <col min="14065" max="14065" width="11.42578125" style="18" customWidth="1"/>
    <col min="14066" max="14066" width="7.5703125" style="18" customWidth="1"/>
    <col min="14067" max="14067" width="11.7109375" style="18" customWidth="1"/>
    <col min="14068" max="14068" width="7.140625" style="18" customWidth="1"/>
    <col min="14069" max="14069" width="0" style="18" hidden="1" customWidth="1"/>
    <col min="14070" max="14071" width="19.140625" style="18" customWidth="1"/>
    <col min="14072" max="14072" width="20.42578125" style="18" customWidth="1"/>
    <col min="14073" max="14073" width="20.85546875" style="18" customWidth="1"/>
    <col min="14074" max="14075" width="22" style="18" customWidth="1"/>
    <col min="14076" max="14076" width="0" style="18" hidden="1" customWidth="1"/>
    <col min="14077" max="14077" width="27.28515625" style="18" customWidth="1"/>
    <col min="14078" max="14078" width="18.140625" style="18" bestFit="1" customWidth="1"/>
    <col min="14079" max="14079" width="11.42578125" style="18" bestFit="1" customWidth="1"/>
    <col min="14080" max="14080" width="11.5703125" style="18" bestFit="1" customWidth="1"/>
    <col min="14081" max="14316" width="9.140625" style="18"/>
    <col min="14317" max="14317" width="0" style="18" hidden="1" customWidth="1"/>
    <col min="14318" max="14318" width="21.7109375" style="18" customWidth="1"/>
    <col min="14319" max="14319" width="48.140625" style="18" customWidth="1"/>
    <col min="14320" max="14320" width="29.7109375" style="18" customWidth="1"/>
    <col min="14321" max="14321" width="11.42578125" style="18" customWidth="1"/>
    <col min="14322" max="14322" width="7.5703125" style="18" customWidth="1"/>
    <col min="14323" max="14323" width="11.7109375" style="18" customWidth="1"/>
    <col min="14324" max="14324" width="7.140625" style="18" customWidth="1"/>
    <col min="14325" max="14325" width="0" style="18" hidden="1" customWidth="1"/>
    <col min="14326" max="14327" width="19.140625" style="18" customWidth="1"/>
    <col min="14328" max="14328" width="20.42578125" style="18" customWidth="1"/>
    <col min="14329" max="14329" width="20.85546875" style="18" customWidth="1"/>
    <col min="14330" max="14331" width="22" style="18" customWidth="1"/>
    <col min="14332" max="14332" width="0" style="18" hidden="1" customWidth="1"/>
    <col min="14333" max="14333" width="27.28515625" style="18" customWidth="1"/>
    <col min="14334" max="14334" width="18.140625" style="18" bestFit="1" customWidth="1"/>
    <col min="14335" max="14335" width="11.42578125" style="18" bestFit="1" customWidth="1"/>
    <col min="14336" max="14336" width="11.5703125" style="18" bestFit="1" customWidth="1"/>
    <col min="14337" max="14572" width="9.140625" style="18"/>
    <col min="14573" max="14573" width="0" style="18" hidden="1" customWidth="1"/>
    <col min="14574" max="14574" width="21.7109375" style="18" customWidth="1"/>
    <col min="14575" max="14575" width="48.140625" style="18" customWidth="1"/>
    <col min="14576" max="14576" width="29.7109375" style="18" customWidth="1"/>
    <col min="14577" max="14577" width="11.42578125" style="18" customWidth="1"/>
    <col min="14578" max="14578" width="7.5703125" style="18" customWidth="1"/>
    <col min="14579" max="14579" width="11.7109375" style="18" customWidth="1"/>
    <col min="14580" max="14580" width="7.140625" style="18" customWidth="1"/>
    <col min="14581" max="14581" width="0" style="18" hidden="1" customWidth="1"/>
    <col min="14582" max="14583" width="19.140625" style="18" customWidth="1"/>
    <col min="14584" max="14584" width="20.42578125" style="18" customWidth="1"/>
    <col min="14585" max="14585" width="20.85546875" style="18" customWidth="1"/>
    <col min="14586" max="14587" width="22" style="18" customWidth="1"/>
    <col min="14588" max="14588" width="0" style="18" hidden="1" customWidth="1"/>
    <col min="14589" max="14589" width="27.28515625" style="18" customWidth="1"/>
    <col min="14590" max="14590" width="18.140625" style="18" bestFit="1" customWidth="1"/>
    <col min="14591" max="14591" width="11.42578125" style="18" bestFit="1" customWidth="1"/>
    <col min="14592" max="14592" width="11.5703125" style="18" bestFit="1" customWidth="1"/>
    <col min="14593" max="14828" width="9.140625" style="18"/>
    <col min="14829" max="14829" width="0" style="18" hidden="1" customWidth="1"/>
    <col min="14830" max="14830" width="21.7109375" style="18" customWidth="1"/>
    <col min="14831" max="14831" width="48.140625" style="18" customWidth="1"/>
    <col min="14832" max="14832" width="29.7109375" style="18" customWidth="1"/>
    <col min="14833" max="14833" width="11.42578125" style="18" customWidth="1"/>
    <col min="14834" max="14834" width="7.5703125" style="18" customWidth="1"/>
    <col min="14835" max="14835" width="11.7109375" style="18" customWidth="1"/>
    <col min="14836" max="14836" width="7.140625" style="18" customWidth="1"/>
    <col min="14837" max="14837" width="0" style="18" hidden="1" customWidth="1"/>
    <col min="14838" max="14839" width="19.140625" style="18" customWidth="1"/>
    <col min="14840" max="14840" width="20.42578125" style="18" customWidth="1"/>
    <col min="14841" max="14841" width="20.85546875" style="18" customWidth="1"/>
    <col min="14842" max="14843" width="22" style="18" customWidth="1"/>
    <col min="14844" max="14844" width="0" style="18" hidden="1" customWidth="1"/>
    <col min="14845" max="14845" width="27.28515625" style="18" customWidth="1"/>
    <col min="14846" max="14846" width="18.140625" style="18" bestFit="1" customWidth="1"/>
    <col min="14847" max="14847" width="11.42578125" style="18" bestFit="1" customWidth="1"/>
    <col min="14848" max="14848" width="11.5703125" style="18" bestFit="1" customWidth="1"/>
    <col min="14849" max="15084" width="9.140625" style="18"/>
    <col min="15085" max="15085" width="0" style="18" hidden="1" customWidth="1"/>
    <col min="15086" max="15086" width="21.7109375" style="18" customWidth="1"/>
    <col min="15087" max="15087" width="48.140625" style="18" customWidth="1"/>
    <col min="15088" max="15088" width="29.7109375" style="18" customWidth="1"/>
    <col min="15089" max="15089" width="11.42578125" style="18" customWidth="1"/>
    <col min="15090" max="15090" width="7.5703125" style="18" customWidth="1"/>
    <col min="15091" max="15091" width="11.7109375" style="18" customWidth="1"/>
    <col min="15092" max="15092" width="7.140625" style="18" customWidth="1"/>
    <col min="15093" max="15093" width="0" style="18" hidden="1" customWidth="1"/>
    <col min="15094" max="15095" width="19.140625" style="18" customWidth="1"/>
    <col min="15096" max="15096" width="20.42578125" style="18" customWidth="1"/>
    <col min="15097" max="15097" width="20.85546875" style="18" customWidth="1"/>
    <col min="15098" max="15099" width="22" style="18" customWidth="1"/>
    <col min="15100" max="15100" width="0" style="18" hidden="1" customWidth="1"/>
    <col min="15101" max="15101" width="27.28515625" style="18" customWidth="1"/>
    <col min="15102" max="15102" width="18.140625" style="18" bestFit="1" customWidth="1"/>
    <col min="15103" max="15103" width="11.42578125" style="18" bestFit="1" customWidth="1"/>
    <col min="15104" max="15104" width="11.5703125" style="18" bestFit="1" customWidth="1"/>
    <col min="15105" max="15340" width="9.140625" style="18"/>
    <col min="15341" max="15341" width="0" style="18" hidden="1" customWidth="1"/>
    <col min="15342" max="15342" width="21.7109375" style="18" customWidth="1"/>
    <col min="15343" max="15343" width="48.140625" style="18" customWidth="1"/>
    <col min="15344" max="15344" width="29.7109375" style="18" customWidth="1"/>
    <col min="15345" max="15345" width="11.42578125" style="18" customWidth="1"/>
    <col min="15346" max="15346" width="7.5703125" style="18" customWidth="1"/>
    <col min="15347" max="15347" width="11.7109375" style="18" customWidth="1"/>
    <col min="15348" max="15348" width="7.140625" style="18" customWidth="1"/>
    <col min="15349" max="15349" width="0" style="18" hidden="1" customWidth="1"/>
    <col min="15350" max="15351" width="19.140625" style="18" customWidth="1"/>
    <col min="15352" max="15352" width="20.42578125" style="18" customWidth="1"/>
    <col min="15353" max="15353" width="20.85546875" style="18" customWidth="1"/>
    <col min="15354" max="15355" width="22" style="18" customWidth="1"/>
    <col min="15356" max="15356" width="0" style="18" hidden="1" customWidth="1"/>
    <col min="15357" max="15357" width="27.28515625" style="18" customWidth="1"/>
    <col min="15358" max="15358" width="18.140625" style="18" bestFit="1" customWidth="1"/>
    <col min="15359" max="15359" width="11.42578125" style="18" bestFit="1" customWidth="1"/>
    <col min="15360" max="15360" width="11.5703125" style="18" bestFit="1" customWidth="1"/>
    <col min="15361" max="15596" width="9.140625" style="18"/>
    <col min="15597" max="15597" width="0" style="18" hidden="1" customWidth="1"/>
    <col min="15598" max="15598" width="21.7109375" style="18" customWidth="1"/>
    <col min="15599" max="15599" width="48.140625" style="18" customWidth="1"/>
    <col min="15600" max="15600" width="29.7109375" style="18" customWidth="1"/>
    <col min="15601" max="15601" width="11.42578125" style="18" customWidth="1"/>
    <col min="15602" max="15602" width="7.5703125" style="18" customWidth="1"/>
    <col min="15603" max="15603" width="11.7109375" style="18" customWidth="1"/>
    <col min="15604" max="15604" width="7.140625" style="18" customWidth="1"/>
    <col min="15605" max="15605" width="0" style="18" hidden="1" customWidth="1"/>
    <col min="15606" max="15607" width="19.140625" style="18" customWidth="1"/>
    <col min="15608" max="15608" width="20.42578125" style="18" customWidth="1"/>
    <col min="15609" max="15609" width="20.85546875" style="18" customWidth="1"/>
    <col min="15610" max="15611" width="22" style="18" customWidth="1"/>
    <col min="15612" max="15612" width="0" style="18" hidden="1" customWidth="1"/>
    <col min="15613" max="15613" width="27.28515625" style="18" customWidth="1"/>
    <col min="15614" max="15614" width="18.140625" style="18" bestFit="1" customWidth="1"/>
    <col min="15615" max="15615" width="11.42578125" style="18" bestFit="1" customWidth="1"/>
    <col min="15616" max="15616" width="11.5703125" style="18" bestFit="1" customWidth="1"/>
    <col min="15617" max="15852" width="9.140625" style="18"/>
    <col min="15853" max="15853" width="0" style="18" hidden="1" customWidth="1"/>
    <col min="15854" max="15854" width="21.7109375" style="18" customWidth="1"/>
    <col min="15855" max="15855" width="48.140625" style="18" customWidth="1"/>
    <col min="15856" max="15856" width="29.7109375" style="18" customWidth="1"/>
    <col min="15857" max="15857" width="11.42578125" style="18" customWidth="1"/>
    <col min="15858" max="15858" width="7.5703125" style="18" customWidth="1"/>
    <col min="15859" max="15859" width="11.7109375" style="18" customWidth="1"/>
    <col min="15860" max="15860" width="7.140625" style="18" customWidth="1"/>
    <col min="15861" max="15861" width="0" style="18" hidden="1" customWidth="1"/>
    <col min="15862" max="15863" width="19.140625" style="18" customWidth="1"/>
    <col min="15864" max="15864" width="20.42578125" style="18" customWidth="1"/>
    <col min="15865" max="15865" width="20.85546875" style="18" customWidth="1"/>
    <col min="15866" max="15867" width="22" style="18" customWidth="1"/>
    <col min="15868" max="15868" width="0" style="18" hidden="1" customWidth="1"/>
    <col min="15869" max="15869" width="27.28515625" style="18" customWidth="1"/>
    <col min="15870" max="15870" width="18.140625" style="18" bestFit="1" customWidth="1"/>
    <col min="15871" max="15871" width="11.42578125" style="18" bestFit="1" customWidth="1"/>
    <col min="15872" max="15872" width="11.5703125" style="18" bestFit="1" customWidth="1"/>
    <col min="15873" max="16108" width="9.140625" style="18"/>
    <col min="16109" max="16109" width="0" style="18" hidden="1" customWidth="1"/>
    <col min="16110" max="16110" width="21.7109375" style="18" customWidth="1"/>
    <col min="16111" max="16111" width="48.140625" style="18" customWidth="1"/>
    <col min="16112" max="16112" width="29.7109375" style="18" customWidth="1"/>
    <col min="16113" max="16113" width="11.42578125" style="18" customWidth="1"/>
    <col min="16114" max="16114" width="7.5703125" style="18" customWidth="1"/>
    <col min="16115" max="16115" width="11.7109375" style="18" customWidth="1"/>
    <col min="16116" max="16116" width="7.140625" style="18" customWidth="1"/>
    <col min="16117" max="16117" width="0" style="18" hidden="1" customWidth="1"/>
    <col min="16118" max="16119" width="19.140625" style="18" customWidth="1"/>
    <col min="16120" max="16120" width="20.42578125" style="18" customWidth="1"/>
    <col min="16121" max="16121" width="20.85546875" style="18" customWidth="1"/>
    <col min="16122" max="16123" width="22" style="18" customWidth="1"/>
    <col min="16124" max="16124" width="0" style="18" hidden="1" customWidth="1"/>
    <col min="16125" max="16125" width="27.28515625" style="18" customWidth="1"/>
    <col min="16126" max="16126" width="18.140625" style="18" bestFit="1" customWidth="1"/>
    <col min="16127" max="16127" width="11.42578125" style="18" bestFit="1" customWidth="1"/>
    <col min="16128" max="16128" width="11.5703125" style="18" bestFit="1" customWidth="1"/>
    <col min="16129" max="16384" width="9.140625" style="18"/>
  </cols>
  <sheetData>
    <row r="1" spans="1:18" s="15" customFormat="1" x14ac:dyDescent="0.3">
      <c r="A1" s="14"/>
      <c r="B1" s="73"/>
      <c r="C1" s="73"/>
      <c r="D1" s="74"/>
      <c r="E1" s="75"/>
      <c r="F1" s="75"/>
      <c r="G1" s="75"/>
      <c r="H1" s="75"/>
      <c r="I1" s="75"/>
      <c r="J1" s="73"/>
      <c r="K1" s="73"/>
    </row>
    <row r="2" spans="1:18" s="15" customFormat="1" x14ac:dyDescent="0.3">
      <c r="A2" s="14"/>
      <c r="B2" s="73"/>
      <c r="C2" s="73"/>
      <c r="D2" s="73"/>
      <c r="E2" s="76"/>
      <c r="F2" s="76"/>
      <c r="G2" s="76"/>
      <c r="H2" s="77"/>
      <c r="I2" s="75"/>
      <c r="J2" s="73"/>
      <c r="K2" s="73"/>
    </row>
    <row r="3" spans="1:18" s="15" customFormat="1" ht="11.25" customHeight="1" x14ac:dyDescent="0.3">
      <c r="A3" s="14"/>
      <c r="B3" s="73"/>
      <c r="C3" s="73"/>
      <c r="D3" s="73"/>
      <c r="E3" s="75"/>
      <c r="F3" s="75"/>
      <c r="G3" s="75"/>
      <c r="H3" s="75"/>
      <c r="I3" s="75"/>
      <c r="J3" s="73"/>
      <c r="K3" s="73"/>
    </row>
    <row r="4" spans="1:18" s="14" customFormat="1" ht="47.25" customHeight="1" x14ac:dyDescent="0.3">
      <c r="B4" s="224" t="s">
        <v>360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</row>
    <row r="5" spans="1:18" s="14" customFormat="1" ht="40.5" customHeight="1" x14ac:dyDescent="0.3">
      <c r="B5" s="214" t="s">
        <v>2</v>
      </c>
      <c r="C5" s="206" t="s">
        <v>13</v>
      </c>
      <c r="D5" s="216" t="s">
        <v>20</v>
      </c>
      <c r="E5" s="218" t="s">
        <v>194</v>
      </c>
      <c r="F5" s="219"/>
      <c r="G5" s="219"/>
      <c r="H5" s="220"/>
      <c r="I5" s="211" t="s">
        <v>19</v>
      </c>
      <c r="J5" s="212"/>
      <c r="K5" s="212"/>
      <c r="L5" s="212"/>
      <c r="M5" s="212"/>
      <c r="N5" s="212"/>
      <c r="O5" s="213"/>
    </row>
    <row r="6" spans="1:18" s="14" customFormat="1" ht="54.75" customHeight="1" x14ac:dyDescent="0.3">
      <c r="B6" s="215"/>
      <c r="C6" s="203"/>
      <c r="D6" s="217"/>
      <c r="E6" s="146" t="s">
        <v>195</v>
      </c>
      <c r="F6" s="147" t="s">
        <v>196</v>
      </c>
      <c r="G6" s="139" t="s">
        <v>197</v>
      </c>
      <c r="H6" s="146" t="s">
        <v>198</v>
      </c>
      <c r="I6" s="148">
        <v>2014</v>
      </c>
      <c r="J6" s="148">
        <v>2016</v>
      </c>
      <c r="K6" s="149">
        <v>2017</v>
      </c>
      <c r="L6" s="150">
        <v>2018</v>
      </c>
      <c r="M6" s="151">
        <v>2019</v>
      </c>
      <c r="N6" s="174">
        <v>2020</v>
      </c>
      <c r="O6" s="174">
        <v>2021</v>
      </c>
      <c r="P6" s="32"/>
      <c r="Q6" s="32"/>
      <c r="R6" s="32"/>
    </row>
    <row r="7" spans="1:18" s="14" customFormat="1" x14ac:dyDescent="0.3">
      <c r="B7" s="109">
        <v>1</v>
      </c>
      <c r="C7" s="109">
        <v>2</v>
      </c>
      <c r="D7" s="110">
        <v>3</v>
      </c>
      <c r="E7" s="107">
        <v>4</v>
      </c>
      <c r="F7" s="108" t="s">
        <v>163</v>
      </c>
      <c r="G7" s="103" t="s">
        <v>199</v>
      </c>
      <c r="H7" s="107">
        <v>7</v>
      </c>
      <c r="I7" s="111">
        <v>4</v>
      </c>
      <c r="J7" s="111">
        <v>8</v>
      </c>
      <c r="K7" s="111">
        <v>9</v>
      </c>
      <c r="L7" s="111">
        <v>10</v>
      </c>
      <c r="M7" s="109">
        <v>11</v>
      </c>
      <c r="N7" s="198">
        <v>12</v>
      </c>
      <c r="O7" s="198">
        <v>13</v>
      </c>
      <c r="P7" s="32"/>
      <c r="Q7" s="32"/>
      <c r="R7" s="32"/>
    </row>
    <row r="8" spans="1:18" s="14" customFormat="1" x14ac:dyDescent="0.3">
      <c r="B8" s="203" t="s">
        <v>14</v>
      </c>
      <c r="C8" s="203" t="s">
        <v>365</v>
      </c>
      <c r="D8" s="112" t="s">
        <v>16</v>
      </c>
      <c r="E8" s="94"/>
      <c r="F8" s="95"/>
      <c r="G8" s="96"/>
      <c r="H8" s="94"/>
      <c r="I8" s="113" t="e">
        <f>SUM(I13+I58+I84+I109+I127+I140)</f>
        <v>#REF!</v>
      </c>
      <c r="J8" s="114">
        <f>SUM(J13+J58+J84+J109+J127+J140+J156)</f>
        <v>46285.929519999998</v>
      </c>
      <c r="K8" s="114">
        <f>SUM(K13+K58+K84+K109+K127+K140+K156)</f>
        <v>30396.600000000002</v>
      </c>
      <c r="L8" s="114">
        <f>SUM(L13+L58+L84+L109+L127+L140+L156)</f>
        <v>18045.302</v>
      </c>
      <c r="M8" s="114">
        <f>SUM(M13+M58+M84+M109+M127+M140+M156)</f>
        <v>13074.800000000001</v>
      </c>
      <c r="N8" s="114">
        <f t="shared" ref="N8:O8" si="0">SUM(N13+N58+N84+N109+N127+N140+N156)</f>
        <v>13073.5</v>
      </c>
      <c r="O8" s="114">
        <f t="shared" si="0"/>
        <v>13102.800000000001</v>
      </c>
      <c r="P8" s="32"/>
      <c r="Q8" s="32"/>
      <c r="R8" s="32"/>
    </row>
    <row r="9" spans="1:18" s="14" customFormat="1" x14ac:dyDescent="0.3">
      <c r="B9" s="203"/>
      <c r="C9" s="203"/>
      <c r="D9" s="112" t="s">
        <v>17</v>
      </c>
      <c r="E9" s="97"/>
      <c r="F9" s="98"/>
      <c r="G9" s="99"/>
      <c r="H9" s="97"/>
      <c r="I9" s="114"/>
      <c r="J9" s="114"/>
      <c r="K9" s="114"/>
      <c r="L9" s="114"/>
      <c r="M9" s="115"/>
      <c r="N9" s="178"/>
      <c r="O9" s="178"/>
      <c r="P9" s="32"/>
      <c r="Q9" s="32"/>
      <c r="R9" s="32"/>
    </row>
    <row r="10" spans="1:18" s="14" customFormat="1" ht="60" x14ac:dyDescent="0.3">
      <c r="B10" s="203"/>
      <c r="C10" s="203"/>
      <c r="D10" s="112" t="s">
        <v>82</v>
      </c>
      <c r="E10" s="97"/>
      <c r="F10" s="98"/>
      <c r="G10" s="99"/>
      <c r="H10" s="97"/>
      <c r="I10" s="114"/>
      <c r="J10" s="114"/>
      <c r="K10" s="114"/>
      <c r="L10" s="114"/>
      <c r="M10" s="115"/>
      <c r="N10" s="178"/>
      <c r="O10" s="178"/>
      <c r="P10" s="32"/>
      <c r="Q10" s="32"/>
      <c r="R10" s="32"/>
    </row>
    <row r="11" spans="1:18" s="17" customFormat="1" ht="30" x14ac:dyDescent="0.3">
      <c r="A11" s="16"/>
      <c r="B11" s="203"/>
      <c r="C11" s="203"/>
      <c r="D11" s="112" t="s">
        <v>79</v>
      </c>
      <c r="E11" s="97"/>
      <c r="F11" s="98"/>
      <c r="G11" s="99"/>
      <c r="H11" s="97"/>
      <c r="I11" s="114"/>
      <c r="J11" s="114"/>
      <c r="K11" s="114"/>
      <c r="L11" s="114"/>
      <c r="M11" s="115"/>
      <c r="N11" s="178"/>
      <c r="O11" s="178"/>
      <c r="P11" s="33"/>
      <c r="Q11" s="33"/>
      <c r="R11" s="33"/>
    </row>
    <row r="12" spans="1:18" s="14" customFormat="1" ht="30" x14ac:dyDescent="0.3">
      <c r="B12" s="203"/>
      <c r="C12" s="203"/>
      <c r="D12" s="112" t="s">
        <v>80</v>
      </c>
      <c r="E12" s="94"/>
      <c r="F12" s="95"/>
      <c r="G12" s="96"/>
      <c r="H12" s="94"/>
      <c r="I12" s="114"/>
      <c r="J12" s="114"/>
      <c r="K12" s="114"/>
      <c r="L12" s="114"/>
      <c r="M12" s="115"/>
      <c r="N12" s="178"/>
      <c r="O12" s="178"/>
      <c r="P12" s="32"/>
      <c r="Q12" s="32"/>
      <c r="R12" s="32"/>
    </row>
    <row r="13" spans="1:18" s="14" customFormat="1" x14ac:dyDescent="0.3">
      <c r="B13" s="203" t="s">
        <v>11</v>
      </c>
      <c r="C13" s="204" t="s">
        <v>81</v>
      </c>
      <c r="D13" s="137" t="s">
        <v>16</v>
      </c>
      <c r="E13" s="94"/>
      <c r="F13" s="95"/>
      <c r="G13" s="96"/>
      <c r="H13" s="94"/>
      <c r="I13" s="114" t="e">
        <f>SUM(#REF!+#REF!+#REF!+#REF!+I36+#REF!+I52)</f>
        <v>#REF!</v>
      </c>
      <c r="J13" s="114">
        <f>SUM(J17+J22+J26+J32+J36+J41+J45+J48+J52+J55)</f>
        <v>9913.1695199999995</v>
      </c>
      <c r="K13" s="114">
        <f>SUM(K17+K22+K26+K32+K36+K41+K45+K48+K52+K55)</f>
        <v>5319.4</v>
      </c>
      <c r="L13" s="114">
        <f>SUM(L17+L22+L26+L32+L36+L41+L45+L48+L52+L55)</f>
        <v>2418.502</v>
      </c>
      <c r="M13" s="114">
        <f>SUM(M17+M22+M26+M32+M36+M41+M45+M48+M52+M55)</f>
        <v>950.8</v>
      </c>
      <c r="N13" s="114">
        <f t="shared" ref="N13:O13" si="1">SUM(N17+N22+N26+N32+N36+N41+N45+N48+N52+N55)</f>
        <v>1040.2</v>
      </c>
      <c r="O13" s="114">
        <f t="shared" si="1"/>
        <v>1051.8</v>
      </c>
      <c r="P13" s="32"/>
      <c r="Q13" s="32"/>
      <c r="R13" s="32"/>
    </row>
    <row r="14" spans="1:18" s="14" customFormat="1" x14ac:dyDescent="0.3">
      <c r="B14" s="203"/>
      <c r="C14" s="205"/>
      <c r="D14" s="112" t="s">
        <v>240</v>
      </c>
      <c r="E14" s="97"/>
      <c r="F14" s="98"/>
      <c r="G14" s="99"/>
      <c r="H14" s="97"/>
      <c r="I14" s="114"/>
      <c r="J14" s="114"/>
      <c r="K14" s="114"/>
      <c r="L14" s="114"/>
      <c r="M14" s="115"/>
      <c r="N14" s="178"/>
      <c r="O14" s="178"/>
      <c r="P14" s="32"/>
      <c r="Q14" s="32"/>
      <c r="R14" s="32"/>
    </row>
    <row r="15" spans="1:18" s="14" customFormat="1" ht="30" x14ac:dyDescent="0.3">
      <c r="B15" s="203"/>
      <c r="C15" s="205"/>
      <c r="D15" s="112" t="s">
        <v>84</v>
      </c>
      <c r="E15" s="97">
        <v>971</v>
      </c>
      <c r="F15" s="98"/>
      <c r="G15" s="99"/>
      <c r="H15" s="97"/>
      <c r="I15" s="114"/>
      <c r="J15" s="114"/>
      <c r="K15" s="114"/>
      <c r="L15" s="114"/>
      <c r="M15" s="115"/>
      <c r="N15" s="178"/>
      <c r="O15" s="178"/>
      <c r="P15" s="32"/>
      <c r="Q15" s="32"/>
      <c r="R15" s="32"/>
    </row>
    <row r="16" spans="1:18" s="14" customFormat="1" ht="45" x14ac:dyDescent="0.3">
      <c r="B16" s="203"/>
      <c r="C16" s="206"/>
      <c r="D16" s="112" t="s">
        <v>243</v>
      </c>
      <c r="E16" s="97">
        <v>914</v>
      </c>
      <c r="F16" s="144"/>
      <c r="G16" s="144"/>
      <c r="H16" s="144"/>
      <c r="I16" s="145"/>
      <c r="J16" s="145"/>
      <c r="K16" s="114"/>
      <c r="L16" s="114"/>
      <c r="M16" s="115"/>
      <c r="N16" s="178"/>
      <c r="O16" s="178"/>
      <c r="P16" s="32"/>
      <c r="Q16" s="32"/>
      <c r="R16" s="32"/>
    </row>
    <row r="17" spans="2:18" s="14" customFormat="1" ht="18.75" customHeight="1" x14ac:dyDescent="0.3">
      <c r="B17" s="207" t="s">
        <v>168</v>
      </c>
      <c r="C17" s="207" t="s">
        <v>167</v>
      </c>
      <c r="D17" s="112" t="s">
        <v>16</v>
      </c>
      <c r="E17" s="94"/>
      <c r="F17" s="95"/>
      <c r="G17" s="96"/>
      <c r="H17" s="94"/>
      <c r="I17" s="116"/>
      <c r="J17" s="116">
        <f>J19+J20</f>
        <v>1713</v>
      </c>
      <c r="K17" s="116">
        <f t="shared" ref="K17:O17" si="2">K19+K20</f>
        <v>1964</v>
      </c>
      <c r="L17" s="116">
        <f>L19+L20+L21</f>
        <v>518.40200000000004</v>
      </c>
      <c r="M17" s="116">
        <f t="shared" si="2"/>
        <v>512.79999999999995</v>
      </c>
      <c r="N17" s="116">
        <f t="shared" si="2"/>
        <v>602.20000000000005</v>
      </c>
      <c r="O17" s="116">
        <f t="shared" si="2"/>
        <v>613.79999999999995</v>
      </c>
      <c r="P17" s="32"/>
      <c r="Q17" s="32"/>
      <c r="R17" s="32"/>
    </row>
    <row r="18" spans="2:18" s="14" customFormat="1" x14ac:dyDescent="0.3">
      <c r="B18" s="208"/>
      <c r="C18" s="208"/>
      <c r="D18" s="112" t="s">
        <v>240</v>
      </c>
      <c r="E18" s="97"/>
      <c r="F18" s="98"/>
      <c r="G18" s="99"/>
      <c r="H18" s="97"/>
      <c r="I18" s="116"/>
      <c r="J18" s="116"/>
      <c r="K18" s="116"/>
      <c r="L18" s="116"/>
      <c r="M18" s="115"/>
      <c r="N18" s="178"/>
      <c r="O18" s="178"/>
      <c r="P18" s="32"/>
      <c r="Q18" s="32"/>
      <c r="R18" s="32"/>
    </row>
    <row r="19" spans="2:18" s="14" customFormat="1" ht="26.25" customHeight="1" x14ac:dyDescent="0.3">
      <c r="B19" s="208"/>
      <c r="C19" s="208"/>
      <c r="D19" s="112" t="s">
        <v>84</v>
      </c>
      <c r="E19" s="97">
        <v>971</v>
      </c>
      <c r="F19" s="98" t="s">
        <v>247</v>
      </c>
      <c r="G19" s="99" t="s">
        <v>201</v>
      </c>
      <c r="H19" s="97">
        <v>200</v>
      </c>
      <c r="I19" s="116"/>
      <c r="J19" s="116">
        <v>121</v>
      </c>
      <c r="K19" s="116">
        <v>230</v>
      </c>
      <c r="L19" s="116">
        <v>160</v>
      </c>
      <c r="M19" s="115">
        <v>80</v>
      </c>
      <c r="N19" s="178">
        <v>80</v>
      </c>
      <c r="O19" s="178">
        <v>80</v>
      </c>
      <c r="P19" s="32"/>
      <c r="Q19" s="32"/>
      <c r="R19" s="32"/>
    </row>
    <row r="20" spans="2:18" s="14" customFormat="1" ht="45" customHeight="1" x14ac:dyDescent="0.3">
      <c r="B20" s="208"/>
      <c r="C20" s="208"/>
      <c r="D20" s="221" t="s">
        <v>243</v>
      </c>
      <c r="E20" s="97">
        <v>914</v>
      </c>
      <c r="F20" s="98" t="s">
        <v>200</v>
      </c>
      <c r="G20" s="99" t="s">
        <v>201</v>
      </c>
      <c r="H20" s="97">
        <v>200</v>
      </c>
      <c r="I20" s="116"/>
      <c r="J20" s="116">
        <v>1592</v>
      </c>
      <c r="K20" s="116">
        <v>1734</v>
      </c>
      <c r="L20" s="116">
        <v>120.3</v>
      </c>
      <c r="M20" s="115">
        <v>432.8</v>
      </c>
      <c r="N20" s="178">
        <v>522.20000000000005</v>
      </c>
      <c r="O20" s="178">
        <v>533.79999999999995</v>
      </c>
      <c r="P20" s="32"/>
      <c r="Q20" s="32"/>
      <c r="R20" s="32"/>
    </row>
    <row r="21" spans="2:18" s="14" customFormat="1" x14ac:dyDescent="0.3">
      <c r="B21" s="209"/>
      <c r="C21" s="209"/>
      <c r="D21" s="223"/>
      <c r="E21" s="97">
        <v>914</v>
      </c>
      <c r="F21" s="98" t="s">
        <v>200</v>
      </c>
      <c r="G21" s="99" t="s">
        <v>366</v>
      </c>
      <c r="H21" s="97">
        <v>200</v>
      </c>
      <c r="I21" s="116"/>
      <c r="J21" s="116"/>
      <c r="K21" s="116"/>
      <c r="L21" s="116">
        <v>238.102</v>
      </c>
      <c r="M21" s="115"/>
      <c r="N21" s="178"/>
      <c r="O21" s="178"/>
      <c r="P21" s="32"/>
      <c r="Q21" s="32"/>
      <c r="R21" s="32"/>
    </row>
    <row r="22" spans="2:18" s="14" customFormat="1" x14ac:dyDescent="0.3">
      <c r="B22" s="210" t="s">
        <v>169</v>
      </c>
      <c r="C22" s="207" t="s">
        <v>170</v>
      </c>
      <c r="D22" s="112" t="s">
        <v>16</v>
      </c>
      <c r="E22" s="94"/>
      <c r="F22" s="95"/>
      <c r="G22" s="96"/>
      <c r="H22" s="94"/>
      <c r="I22" s="116"/>
      <c r="J22" s="116">
        <f>J24+J25</f>
        <v>304</v>
      </c>
      <c r="K22" s="116">
        <f t="shared" ref="K22:O22" si="3">K24+K25</f>
        <v>228</v>
      </c>
      <c r="L22" s="116">
        <f t="shared" si="3"/>
        <v>60</v>
      </c>
      <c r="M22" s="116">
        <f t="shared" si="3"/>
        <v>40</v>
      </c>
      <c r="N22" s="116">
        <f t="shared" si="3"/>
        <v>40</v>
      </c>
      <c r="O22" s="116">
        <f t="shared" si="3"/>
        <v>40</v>
      </c>
      <c r="P22" s="32"/>
      <c r="Q22" s="32"/>
      <c r="R22" s="32"/>
    </row>
    <row r="23" spans="2:18" s="14" customFormat="1" x14ac:dyDescent="0.3">
      <c r="B23" s="210"/>
      <c r="C23" s="208"/>
      <c r="D23" s="112" t="s">
        <v>240</v>
      </c>
      <c r="E23" s="97"/>
      <c r="F23" s="98"/>
      <c r="G23" s="99"/>
      <c r="H23" s="97"/>
      <c r="I23" s="116"/>
      <c r="J23" s="116"/>
      <c r="K23" s="116"/>
      <c r="L23" s="116"/>
      <c r="M23" s="115"/>
      <c r="N23" s="178"/>
      <c r="O23" s="178"/>
      <c r="P23" s="32"/>
      <c r="Q23" s="32"/>
      <c r="R23" s="32"/>
    </row>
    <row r="24" spans="2:18" s="14" customFormat="1" ht="45" x14ac:dyDescent="0.3">
      <c r="B24" s="210"/>
      <c r="C24" s="208"/>
      <c r="D24" s="112" t="s">
        <v>243</v>
      </c>
      <c r="E24" s="97">
        <v>914</v>
      </c>
      <c r="F24" s="98" t="s">
        <v>247</v>
      </c>
      <c r="G24" s="99" t="s">
        <v>203</v>
      </c>
      <c r="H24" s="98" t="s">
        <v>202</v>
      </c>
      <c r="I24" s="116"/>
      <c r="J24" s="116">
        <v>190</v>
      </c>
      <c r="K24" s="116">
        <v>200</v>
      </c>
      <c r="L24" s="116">
        <v>0</v>
      </c>
      <c r="M24" s="115">
        <v>10</v>
      </c>
      <c r="N24" s="178">
        <v>10</v>
      </c>
      <c r="O24" s="178">
        <v>10</v>
      </c>
      <c r="P24" s="32"/>
      <c r="Q24" s="32"/>
      <c r="R24" s="32"/>
    </row>
    <row r="25" spans="2:18" s="14" customFormat="1" ht="25.5" customHeight="1" x14ac:dyDescent="0.3">
      <c r="B25" s="210"/>
      <c r="C25" s="209"/>
      <c r="D25" s="112" t="s">
        <v>84</v>
      </c>
      <c r="E25" s="97">
        <v>971</v>
      </c>
      <c r="F25" s="98" t="s">
        <v>247</v>
      </c>
      <c r="G25" s="99" t="s">
        <v>203</v>
      </c>
      <c r="H25" s="97">
        <v>200</v>
      </c>
      <c r="I25" s="116"/>
      <c r="J25" s="116">
        <v>114</v>
      </c>
      <c r="K25" s="116">
        <v>28</v>
      </c>
      <c r="L25" s="116">
        <v>60</v>
      </c>
      <c r="M25" s="115">
        <v>30</v>
      </c>
      <c r="N25" s="178">
        <v>30</v>
      </c>
      <c r="O25" s="178">
        <v>30</v>
      </c>
      <c r="P25" s="32"/>
      <c r="Q25" s="32"/>
      <c r="R25" s="32"/>
    </row>
    <row r="26" spans="2:18" s="14" customFormat="1" x14ac:dyDescent="0.3">
      <c r="B26" s="210" t="s">
        <v>48</v>
      </c>
      <c r="C26" s="207" t="s">
        <v>171</v>
      </c>
      <c r="D26" s="112" t="s">
        <v>16</v>
      </c>
      <c r="E26" s="97"/>
      <c r="F26" s="98"/>
      <c r="G26" s="99"/>
      <c r="H26" s="97"/>
      <c r="I26" s="116"/>
      <c r="J26" s="116">
        <f>J29+J31</f>
        <v>1326.5</v>
      </c>
      <c r="K26" s="116">
        <f>K28+K29+K31</f>
        <v>2617</v>
      </c>
      <c r="L26" s="116">
        <f>L28+L29+L31+L30</f>
        <v>1410.1</v>
      </c>
      <c r="M26" s="116">
        <f t="shared" ref="M26:O26" si="4">M28+M29+M31+M30</f>
        <v>188</v>
      </c>
      <c r="N26" s="116">
        <f t="shared" si="4"/>
        <v>188</v>
      </c>
      <c r="O26" s="116">
        <f t="shared" si="4"/>
        <v>188</v>
      </c>
      <c r="P26" s="32"/>
      <c r="Q26" s="32"/>
      <c r="R26" s="32"/>
    </row>
    <row r="27" spans="2:18" s="14" customFormat="1" x14ac:dyDescent="0.3">
      <c r="B27" s="210"/>
      <c r="C27" s="208"/>
      <c r="D27" s="112" t="s">
        <v>240</v>
      </c>
      <c r="E27" s="100"/>
      <c r="F27" s="99"/>
      <c r="G27" s="99"/>
      <c r="H27" s="100"/>
      <c r="I27" s="116"/>
      <c r="J27" s="116"/>
      <c r="K27" s="116"/>
      <c r="L27" s="116"/>
      <c r="M27" s="115"/>
      <c r="N27" s="178"/>
      <c r="O27" s="178"/>
      <c r="P27" s="32"/>
      <c r="Q27" s="32"/>
      <c r="R27" s="32"/>
    </row>
    <row r="28" spans="2:18" s="14" customFormat="1" ht="18.75" customHeight="1" x14ac:dyDescent="0.3">
      <c r="B28" s="210"/>
      <c r="C28" s="208"/>
      <c r="D28" s="221" t="s">
        <v>243</v>
      </c>
      <c r="E28" s="100">
        <v>914</v>
      </c>
      <c r="F28" s="99" t="s">
        <v>200</v>
      </c>
      <c r="G28" s="99" t="s">
        <v>331</v>
      </c>
      <c r="H28" s="100">
        <v>200</v>
      </c>
      <c r="I28" s="116"/>
      <c r="J28" s="116"/>
      <c r="K28" s="116">
        <v>5.4</v>
      </c>
      <c r="L28" s="116">
        <v>3</v>
      </c>
      <c r="M28" s="115">
        <v>3</v>
      </c>
      <c r="N28" s="178">
        <v>3</v>
      </c>
      <c r="O28" s="178">
        <v>3</v>
      </c>
      <c r="P28" s="32"/>
      <c r="Q28" s="32"/>
      <c r="R28" s="32"/>
    </row>
    <row r="29" spans="2:18" s="14" customFormat="1" x14ac:dyDescent="0.3">
      <c r="B29" s="210"/>
      <c r="C29" s="208"/>
      <c r="D29" s="222"/>
      <c r="E29" s="100">
        <v>914</v>
      </c>
      <c r="F29" s="99" t="s">
        <v>200</v>
      </c>
      <c r="G29" s="99" t="s">
        <v>204</v>
      </c>
      <c r="H29" s="100">
        <v>200</v>
      </c>
      <c r="I29" s="116"/>
      <c r="J29" s="116">
        <v>261.5</v>
      </c>
      <c r="K29" s="116">
        <v>1737.4</v>
      </c>
      <c r="L29" s="116">
        <v>193.6</v>
      </c>
      <c r="M29" s="115">
        <v>80</v>
      </c>
      <c r="N29" s="178">
        <v>80</v>
      </c>
      <c r="O29" s="178">
        <v>80</v>
      </c>
      <c r="P29" s="32"/>
      <c r="Q29" s="32"/>
      <c r="R29" s="32"/>
    </row>
    <row r="30" spans="2:18" s="14" customFormat="1" x14ac:dyDescent="0.3">
      <c r="B30" s="210"/>
      <c r="C30" s="208"/>
      <c r="D30" s="223"/>
      <c r="E30" s="100">
        <v>914</v>
      </c>
      <c r="F30" s="99" t="s">
        <v>200</v>
      </c>
      <c r="G30" s="99" t="s">
        <v>357</v>
      </c>
      <c r="H30" s="100">
        <v>200</v>
      </c>
      <c r="I30" s="116"/>
      <c r="J30" s="116">
        <v>0</v>
      </c>
      <c r="K30" s="116">
        <v>0</v>
      </c>
      <c r="L30" s="116">
        <v>398.5</v>
      </c>
      <c r="M30" s="115">
        <v>0</v>
      </c>
      <c r="N30" s="178"/>
      <c r="O30" s="178"/>
      <c r="P30" s="32"/>
      <c r="Q30" s="32"/>
      <c r="R30" s="32"/>
    </row>
    <row r="31" spans="2:18" s="14" customFormat="1" ht="30" x14ac:dyDescent="0.3">
      <c r="B31" s="210"/>
      <c r="C31" s="209"/>
      <c r="D31" s="112" t="s">
        <v>84</v>
      </c>
      <c r="E31" s="100">
        <v>971</v>
      </c>
      <c r="F31" s="99" t="s">
        <v>200</v>
      </c>
      <c r="G31" s="99" t="s">
        <v>204</v>
      </c>
      <c r="H31" s="100">
        <v>200</v>
      </c>
      <c r="I31" s="116"/>
      <c r="J31" s="116">
        <v>1065</v>
      </c>
      <c r="K31" s="116">
        <v>874.2</v>
      </c>
      <c r="L31" s="116">
        <v>815</v>
      </c>
      <c r="M31" s="115">
        <v>105</v>
      </c>
      <c r="N31" s="178">
        <v>105</v>
      </c>
      <c r="O31" s="178">
        <v>105</v>
      </c>
      <c r="P31" s="32"/>
      <c r="Q31" s="32"/>
      <c r="R31" s="32"/>
    </row>
    <row r="32" spans="2:18" s="14" customFormat="1" x14ac:dyDescent="0.3">
      <c r="B32" s="210" t="s">
        <v>49</v>
      </c>
      <c r="C32" s="207" t="s">
        <v>172</v>
      </c>
      <c r="D32" s="112" t="s">
        <v>16</v>
      </c>
      <c r="E32" s="100"/>
      <c r="F32" s="99"/>
      <c r="G32" s="99"/>
      <c r="H32" s="100"/>
      <c r="I32" s="116"/>
      <c r="J32" s="116">
        <f>J34+J35</f>
        <v>479</v>
      </c>
      <c r="K32" s="116">
        <f t="shared" ref="K32:O32" si="5">K34+K35</f>
        <v>40</v>
      </c>
      <c r="L32" s="116">
        <f t="shared" si="5"/>
        <v>10</v>
      </c>
      <c r="M32" s="116">
        <f t="shared" si="5"/>
        <v>10</v>
      </c>
      <c r="N32" s="116">
        <f t="shared" si="5"/>
        <v>10</v>
      </c>
      <c r="O32" s="116">
        <f t="shared" si="5"/>
        <v>10</v>
      </c>
      <c r="P32" s="32"/>
      <c r="Q32" s="32"/>
      <c r="R32" s="32"/>
    </row>
    <row r="33" spans="2:18" s="14" customFormat="1" x14ac:dyDescent="0.3">
      <c r="B33" s="210"/>
      <c r="C33" s="208"/>
      <c r="D33" s="112" t="s">
        <v>240</v>
      </c>
      <c r="E33" s="94"/>
      <c r="F33" s="95"/>
      <c r="G33" s="96"/>
      <c r="H33" s="94"/>
      <c r="I33" s="116"/>
      <c r="J33" s="116"/>
      <c r="K33" s="116"/>
      <c r="L33" s="116"/>
      <c r="M33" s="115"/>
      <c r="N33" s="178"/>
      <c r="O33" s="178"/>
      <c r="P33" s="32"/>
      <c r="Q33" s="32"/>
      <c r="R33" s="32"/>
    </row>
    <row r="34" spans="2:18" s="14" customFormat="1" ht="45" x14ac:dyDescent="0.3">
      <c r="B34" s="210"/>
      <c r="C34" s="208"/>
      <c r="D34" s="112" t="s">
        <v>243</v>
      </c>
      <c r="E34" s="97">
        <v>914</v>
      </c>
      <c r="F34" s="98" t="s">
        <v>247</v>
      </c>
      <c r="G34" s="99" t="s">
        <v>205</v>
      </c>
      <c r="H34" s="97">
        <v>200</v>
      </c>
      <c r="I34" s="116"/>
      <c r="J34" s="116">
        <v>344</v>
      </c>
      <c r="K34" s="116"/>
      <c r="L34" s="116"/>
      <c r="M34" s="115"/>
      <c r="N34" s="178"/>
      <c r="O34" s="178"/>
      <c r="P34" s="32"/>
      <c r="Q34" s="32"/>
      <c r="R34" s="32"/>
    </row>
    <row r="35" spans="2:18" s="14" customFormat="1" ht="27.75" customHeight="1" x14ac:dyDescent="0.3">
      <c r="B35" s="210"/>
      <c r="C35" s="209"/>
      <c r="D35" s="112" t="s">
        <v>84</v>
      </c>
      <c r="E35" s="102">
        <v>971</v>
      </c>
      <c r="F35" s="98" t="s">
        <v>248</v>
      </c>
      <c r="G35" s="99" t="s">
        <v>205</v>
      </c>
      <c r="H35" s="97">
        <v>200</v>
      </c>
      <c r="I35" s="116"/>
      <c r="J35" s="116">
        <v>135</v>
      </c>
      <c r="K35" s="116">
        <v>40</v>
      </c>
      <c r="L35" s="116">
        <v>10</v>
      </c>
      <c r="M35" s="115">
        <v>10</v>
      </c>
      <c r="N35" s="197">
        <v>10</v>
      </c>
      <c r="O35" s="197">
        <v>10</v>
      </c>
      <c r="P35" s="32"/>
      <c r="Q35" s="32"/>
      <c r="R35" s="32"/>
    </row>
    <row r="36" spans="2:18" s="14" customFormat="1" x14ac:dyDescent="0.3">
      <c r="B36" s="207" t="s">
        <v>90</v>
      </c>
      <c r="C36" s="207" t="s">
        <v>174</v>
      </c>
      <c r="D36" s="112" t="s">
        <v>16</v>
      </c>
      <c r="E36" s="102"/>
      <c r="F36" s="98"/>
      <c r="G36" s="99"/>
      <c r="H36" s="97"/>
      <c r="I36" s="116">
        <v>110</v>
      </c>
      <c r="J36" s="116">
        <f>J38+J39+J40</f>
        <v>668.66952000000003</v>
      </c>
      <c r="K36" s="116">
        <f t="shared" ref="K36:O36" si="6">K38+K39+K40</f>
        <v>470.4</v>
      </c>
      <c r="L36" s="116">
        <f t="shared" si="6"/>
        <v>420</v>
      </c>
      <c r="M36" s="116">
        <f t="shared" si="6"/>
        <v>200</v>
      </c>
      <c r="N36" s="116">
        <f t="shared" si="6"/>
        <v>200</v>
      </c>
      <c r="O36" s="116">
        <f t="shared" si="6"/>
        <v>200</v>
      </c>
      <c r="P36" s="32"/>
      <c r="Q36" s="32"/>
      <c r="R36" s="32"/>
    </row>
    <row r="37" spans="2:18" s="14" customFormat="1" x14ac:dyDescent="0.3">
      <c r="B37" s="208"/>
      <c r="C37" s="208"/>
      <c r="D37" s="112" t="s">
        <v>240</v>
      </c>
      <c r="E37" s="102"/>
      <c r="F37" s="98"/>
      <c r="G37" s="103"/>
      <c r="H37" s="98"/>
      <c r="I37" s="116"/>
      <c r="J37" s="116"/>
      <c r="K37" s="116"/>
      <c r="L37" s="116"/>
      <c r="M37" s="115"/>
      <c r="N37" s="178"/>
      <c r="O37" s="178"/>
      <c r="P37" s="32"/>
      <c r="Q37" s="32"/>
      <c r="R37" s="32"/>
    </row>
    <row r="38" spans="2:18" s="14" customFormat="1" x14ac:dyDescent="0.3">
      <c r="B38" s="208"/>
      <c r="C38" s="208"/>
      <c r="D38" s="221" t="s">
        <v>243</v>
      </c>
      <c r="E38" s="102">
        <v>914</v>
      </c>
      <c r="F38" s="98" t="s">
        <v>247</v>
      </c>
      <c r="G38" s="103" t="s">
        <v>207</v>
      </c>
      <c r="H38" s="98" t="s">
        <v>202</v>
      </c>
      <c r="I38" s="116"/>
      <c r="J38" s="116">
        <v>4.8695199999999996</v>
      </c>
      <c r="K38" s="116"/>
      <c r="L38" s="116"/>
      <c r="M38" s="115"/>
      <c r="N38" s="178"/>
      <c r="O38" s="178"/>
      <c r="P38" s="32"/>
      <c r="Q38" s="32"/>
      <c r="R38" s="32"/>
    </row>
    <row r="39" spans="2:18" s="14" customFormat="1" x14ac:dyDescent="0.3">
      <c r="B39" s="208"/>
      <c r="C39" s="208"/>
      <c r="D39" s="223"/>
      <c r="E39" s="97">
        <v>914</v>
      </c>
      <c r="F39" s="98" t="s">
        <v>200</v>
      </c>
      <c r="G39" s="99" t="s">
        <v>208</v>
      </c>
      <c r="H39" s="97">
        <v>200</v>
      </c>
      <c r="I39" s="116"/>
      <c r="J39" s="116">
        <v>3.8</v>
      </c>
      <c r="K39" s="116"/>
      <c r="L39" s="116"/>
      <c r="M39" s="115"/>
      <c r="N39" s="178"/>
      <c r="O39" s="178"/>
      <c r="P39" s="32"/>
      <c r="Q39" s="32"/>
      <c r="R39" s="32"/>
    </row>
    <row r="40" spans="2:18" s="14" customFormat="1" ht="27" customHeight="1" x14ac:dyDescent="0.3">
      <c r="B40" s="209"/>
      <c r="C40" s="209"/>
      <c r="D40" s="112" t="s">
        <v>84</v>
      </c>
      <c r="E40" s="97">
        <v>971</v>
      </c>
      <c r="F40" s="98" t="s">
        <v>200</v>
      </c>
      <c r="G40" s="99" t="s">
        <v>208</v>
      </c>
      <c r="H40" s="97">
        <v>200</v>
      </c>
      <c r="I40" s="116"/>
      <c r="J40" s="116">
        <v>660</v>
      </c>
      <c r="K40" s="116">
        <v>470.4</v>
      </c>
      <c r="L40" s="116">
        <v>420</v>
      </c>
      <c r="M40" s="115">
        <v>200</v>
      </c>
      <c r="N40" s="196">
        <v>200</v>
      </c>
      <c r="O40" s="196">
        <v>200</v>
      </c>
      <c r="P40" s="32"/>
      <c r="Q40" s="32"/>
      <c r="R40" s="32"/>
    </row>
    <row r="41" spans="2:18" s="14" customFormat="1" ht="18.75" customHeight="1" x14ac:dyDescent="0.3">
      <c r="B41" s="207" t="s">
        <v>92</v>
      </c>
      <c r="C41" s="207" t="s">
        <v>175</v>
      </c>
      <c r="D41" s="112" t="s">
        <v>16</v>
      </c>
      <c r="E41" s="97"/>
      <c r="F41" s="98"/>
      <c r="G41" s="99"/>
      <c r="H41" s="97"/>
      <c r="I41" s="116"/>
      <c r="J41" s="116">
        <f>J43+J44</f>
        <v>4628.7</v>
      </c>
      <c r="K41" s="116">
        <f t="shared" ref="K41:O41" si="7">K43+K44</f>
        <v>0</v>
      </c>
      <c r="L41" s="116">
        <f t="shared" si="7"/>
        <v>0</v>
      </c>
      <c r="M41" s="116">
        <f t="shared" si="7"/>
        <v>0</v>
      </c>
      <c r="N41" s="116">
        <f t="shared" si="7"/>
        <v>0</v>
      </c>
      <c r="O41" s="116">
        <f t="shared" si="7"/>
        <v>0</v>
      </c>
      <c r="P41" s="32"/>
      <c r="Q41" s="32"/>
      <c r="R41" s="32"/>
    </row>
    <row r="42" spans="2:18" s="14" customFormat="1" x14ac:dyDescent="0.3">
      <c r="B42" s="208"/>
      <c r="C42" s="208"/>
      <c r="D42" s="112" t="s">
        <v>240</v>
      </c>
      <c r="E42" s="97"/>
      <c r="F42" s="98"/>
      <c r="G42" s="99"/>
      <c r="H42" s="98"/>
      <c r="I42" s="116"/>
      <c r="J42" s="116"/>
      <c r="K42" s="116"/>
      <c r="L42" s="116"/>
      <c r="M42" s="115"/>
      <c r="N42" s="178"/>
      <c r="O42" s="178"/>
      <c r="P42" s="32"/>
      <c r="Q42" s="32"/>
      <c r="R42" s="32"/>
    </row>
    <row r="43" spans="2:18" s="14" customFormat="1" ht="45" x14ac:dyDescent="0.3">
      <c r="B43" s="208"/>
      <c r="C43" s="208"/>
      <c r="D43" s="117" t="s">
        <v>243</v>
      </c>
      <c r="E43" s="97">
        <v>914</v>
      </c>
      <c r="F43" s="98" t="s">
        <v>200</v>
      </c>
      <c r="G43" s="99" t="s">
        <v>249</v>
      </c>
      <c r="H43" s="98" t="s">
        <v>202</v>
      </c>
      <c r="I43" s="116"/>
      <c r="J43" s="116">
        <v>3988.7</v>
      </c>
      <c r="K43" s="116">
        <v>0</v>
      </c>
      <c r="L43" s="116">
        <v>0</v>
      </c>
      <c r="M43" s="115">
        <v>0</v>
      </c>
      <c r="N43" s="178"/>
      <c r="O43" s="178"/>
      <c r="P43" s="32"/>
      <c r="Q43" s="32"/>
      <c r="R43" s="32"/>
    </row>
    <row r="44" spans="2:18" s="14" customFormat="1" ht="23.25" customHeight="1" x14ac:dyDescent="0.3">
      <c r="B44" s="209"/>
      <c r="C44" s="209"/>
      <c r="D44" s="112" t="s">
        <v>84</v>
      </c>
      <c r="E44" s="97">
        <v>971</v>
      </c>
      <c r="F44" s="98" t="s">
        <v>200</v>
      </c>
      <c r="G44" s="99"/>
      <c r="H44" s="98"/>
      <c r="I44" s="116"/>
      <c r="J44" s="116">
        <v>640</v>
      </c>
      <c r="K44" s="116"/>
      <c r="L44" s="116">
        <v>0</v>
      </c>
      <c r="M44" s="115">
        <v>0</v>
      </c>
      <c r="N44" s="178"/>
      <c r="O44" s="178"/>
      <c r="P44" s="32"/>
      <c r="Q44" s="32"/>
      <c r="R44" s="32"/>
    </row>
    <row r="45" spans="2:18" s="14" customFormat="1" ht="18.75" customHeight="1" x14ac:dyDescent="0.3">
      <c r="B45" s="207" t="s">
        <v>179</v>
      </c>
      <c r="C45" s="207" t="s">
        <v>176</v>
      </c>
      <c r="D45" s="112" t="s">
        <v>16</v>
      </c>
      <c r="E45" s="97"/>
      <c r="F45" s="98"/>
      <c r="G45" s="99"/>
      <c r="H45" s="98"/>
      <c r="I45" s="116"/>
      <c r="J45" s="116">
        <f>J47</f>
        <v>1</v>
      </c>
      <c r="K45" s="116">
        <f t="shared" ref="K45:M45" si="8">K47</f>
        <v>0</v>
      </c>
      <c r="L45" s="116">
        <f t="shared" si="8"/>
        <v>0</v>
      </c>
      <c r="M45" s="116">
        <f t="shared" si="8"/>
        <v>0</v>
      </c>
      <c r="N45" s="178"/>
      <c r="O45" s="178"/>
      <c r="P45" s="32"/>
      <c r="Q45" s="32"/>
      <c r="R45" s="32"/>
    </row>
    <row r="46" spans="2:18" s="14" customFormat="1" x14ac:dyDescent="0.3">
      <c r="B46" s="208"/>
      <c r="C46" s="208"/>
      <c r="D46" s="112" t="s">
        <v>240</v>
      </c>
      <c r="E46" s="97"/>
      <c r="F46" s="98"/>
      <c r="G46" s="99"/>
      <c r="H46" s="98"/>
      <c r="I46" s="116"/>
      <c r="J46" s="116"/>
      <c r="K46" s="116"/>
      <c r="L46" s="116"/>
      <c r="M46" s="115"/>
      <c r="N46" s="178"/>
      <c r="O46" s="178"/>
      <c r="P46" s="32"/>
      <c r="Q46" s="32"/>
      <c r="R46" s="32"/>
    </row>
    <row r="47" spans="2:18" s="14" customFormat="1" ht="45" x14ac:dyDescent="0.3">
      <c r="B47" s="209"/>
      <c r="C47" s="209"/>
      <c r="D47" s="112" t="s">
        <v>243</v>
      </c>
      <c r="E47" s="97">
        <v>914</v>
      </c>
      <c r="F47" s="98" t="s">
        <v>200</v>
      </c>
      <c r="G47" s="99" t="s">
        <v>250</v>
      </c>
      <c r="H47" s="98" t="s">
        <v>202</v>
      </c>
      <c r="I47" s="116"/>
      <c r="J47" s="116">
        <v>1</v>
      </c>
      <c r="K47" s="116"/>
      <c r="L47" s="116"/>
      <c r="M47" s="115"/>
      <c r="N47" s="178"/>
      <c r="O47" s="178"/>
      <c r="P47" s="32"/>
      <c r="Q47" s="32"/>
      <c r="R47" s="32"/>
    </row>
    <row r="48" spans="2:18" s="14" customFormat="1" ht="18.75" customHeight="1" x14ac:dyDescent="0.3">
      <c r="B48" s="207" t="s">
        <v>178</v>
      </c>
      <c r="C48" s="207" t="s">
        <v>177</v>
      </c>
      <c r="D48" s="112" t="s">
        <v>16</v>
      </c>
      <c r="E48" s="97"/>
      <c r="F48" s="98"/>
      <c r="G48" s="99"/>
      <c r="H48" s="97"/>
      <c r="I48" s="116"/>
      <c r="J48" s="116">
        <f>J50+J51</f>
        <v>337.3</v>
      </c>
      <c r="K48" s="116">
        <f t="shared" ref="K48:O48" si="9">K50+K51</f>
        <v>0</v>
      </c>
      <c r="L48" s="116">
        <f t="shared" si="9"/>
        <v>0</v>
      </c>
      <c r="M48" s="116">
        <f t="shared" si="9"/>
        <v>0</v>
      </c>
      <c r="N48" s="116">
        <f t="shared" si="9"/>
        <v>0</v>
      </c>
      <c r="O48" s="116">
        <f t="shared" si="9"/>
        <v>0</v>
      </c>
      <c r="P48" s="32"/>
      <c r="Q48" s="32"/>
      <c r="R48" s="32"/>
    </row>
    <row r="49" spans="2:18" s="14" customFormat="1" x14ac:dyDescent="0.3">
      <c r="B49" s="208"/>
      <c r="C49" s="208"/>
      <c r="D49" s="112" t="s">
        <v>240</v>
      </c>
      <c r="E49" s="97"/>
      <c r="F49" s="98"/>
      <c r="G49" s="99"/>
      <c r="H49" s="97"/>
      <c r="I49" s="116"/>
      <c r="J49" s="116"/>
      <c r="K49" s="116"/>
      <c r="L49" s="116"/>
      <c r="M49" s="115"/>
      <c r="N49" s="178"/>
      <c r="O49" s="178"/>
      <c r="P49" s="32"/>
      <c r="Q49" s="32"/>
      <c r="R49" s="32"/>
    </row>
    <row r="50" spans="2:18" s="14" customFormat="1" ht="45" x14ac:dyDescent="0.3">
      <c r="B50" s="208"/>
      <c r="C50" s="208"/>
      <c r="D50" s="112" t="s">
        <v>243</v>
      </c>
      <c r="E50" s="97">
        <v>914</v>
      </c>
      <c r="F50" s="98" t="s">
        <v>200</v>
      </c>
      <c r="G50" s="99" t="s">
        <v>209</v>
      </c>
      <c r="H50" s="98" t="s">
        <v>202</v>
      </c>
      <c r="I50" s="116"/>
      <c r="J50" s="116">
        <v>4</v>
      </c>
      <c r="K50" s="116"/>
      <c r="L50" s="116"/>
      <c r="M50" s="115"/>
      <c r="N50" s="178"/>
      <c r="O50" s="178"/>
      <c r="P50" s="32"/>
      <c r="Q50" s="32"/>
      <c r="R50" s="32"/>
    </row>
    <row r="51" spans="2:18" s="14" customFormat="1" ht="23.25" customHeight="1" x14ac:dyDescent="0.3">
      <c r="B51" s="209"/>
      <c r="C51" s="209"/>
      <c r="D51" s="112" t="s">
        <v>84</v>
      </c>
      <c r="E51" s="97">
        <v>971</v>
      </c>
      <c r="F51" s="98" t="s">
        <v>247</v>
      </c>
      <c r="G51" s="99" t="s">
        <v>209</v>
      </c>
      <c r="H51" s="97">
        <v>200</v>
      </c>
      <c r="I51" s="116"/>
      <c r="J51" s="116">
        <v>333.3</v>
      </c>
      <c r="K51" s="116"/>
      <c r="L51" s="116"/>
      <c r="M51" s="115"/>
      <c r="N51" s="178"/>
      <c r="O51" s="178"/>
      <c r="P51" s="32"/>
      <c r="Q51" s="32"/>
      <c r="R51" s="32"/>
    </row>
    <row r="52" spans="2:18" s="14" customFormat="1" ht="18.75" customHeight="1" x14ac:dyDescent="0.3">
      <c r="B52" s="207" t="s">
        <v>180</v>
      </c>
      <c r="C52" s="207" t="s">
        <v>181</v>
      </c>
      <c r="D52" s="112" t="s">
        <v>16</v>
      </c>
      <c r="E52" s="97"/>
      <c r="F52" s="98"/>
      <c r="G52" s="99"/>
      <c r="H52" s="97"/>
      <c r="I52" s="116">
        <v>10416.18</v>
      </c>
      <c r="J52" s="116">
        <f>J54</f>
        <v>5</v>
      </c>
      <c r="K52" s="116">
        <f t="shared" ref="K52:O52" si="10">K54</f>
        <v>0</v>
      </c>
      <c r="L52" s="116">
        <f t="shared" si="10"/>
        <v>0</v>
      </c>
      <c r="M52" s="116">
        <f t="shared" si="10"/>
        <v>0</v>
      </c>
      <c r="N52" s="116">
        <f t="shared" si="10"/>
        <v>0</v>
      </c>
      <c r="O52" s="116">
        <f t="shared" si="10"/>
        <v>0</v>
      </c>
      <c r="P52" s="32"/>
      <c r="Q52" s="32"/>
      <c r="R52" s="32"/>
    </row>
    <row r="53" spans="2:18" s="14" customFormat="1" x14ac:dyDescent="0.3">
      <c r="B53" s="208"/>
      <c r="C53" s="208"/>
      <c r="D53" s="112" t="s">
        <v>241</v>
      </c>
      <c r="E53" s="97"/>
      <c r="F53" s="98"/>
      <c r="G53" s="99"/>
      <c r="H53" s="97"/>
      <c r="I53" s="116"/>
      <c r="J53" s="116"/>
      <c r="K53" s="116"/>
      <c r="L53" s="116"/>
      <c r="M53" s="115"/>
      <c r="N53" s="178"/>
      <c r="O53" s="178"/>
      <c r="P53" s="32"/>
      <c r="Q53" s="32"/>
      <c r="R53" s="32"/>
    </row>
    <row r="54" spans="2:18" s="14" customFormat="1" ht="45" x14ac:dyDescent="0.3">
      <c r="B54" s="208"/>
      <c r="C54" s="209"/>
      <c r="D54" s="112" t="s">
        <v>243</v>
      </c>
      <c r="E54" s="97">
        <v>914</v>
      </c>
      <c r="F54" s="98" t="s">
        <v>200</v>
      </c>
      <c r="G54" s="99" t="s">
        <v>210</v>
      </c>
      <c r="H54" s="97">
        <v>200</v>
      </c>
      <c r="I54" s="118"/>
      <c r="J54" s="116">
        <v>5</v>
      </c>
      <c r="K54" s="116"/>
      <c r="L54" s="116"/>
      <c r="M54" s="115"/>
      <c r="N54" s="178"/>
      <c r="O54" s="178"/>
      <c r="P54" s="32"/>
      <c r="Q54" s="32"/>
      <c r="R54" s="32"/>
    </row>
    <row r="55" spans="2:18" s="14" customFormat="1" ht="18.75" customHeight="1" x14ac:dyDescent="0.3">
      <c r="B55" s="159"/>
      <c r="C55" s="207" t="s">
        <v>308</v>
      </c>
      <c r="D55" s="112" t="s">
        <v>16</v>
      </c>
      <c r="E55" s="97"/>
      <c r="F55" s="98"/>
      <c r="G55" s="99"/>
      <c r="H55" s="97"/>
      <c r="I55" s="118"/>
      <c r="J55" s="116">
        <f>J57</f>
        <v>450</v>
      </c>
      <c r="K55" s="116">
        <f t="shared" ref="K55:O55" si="11">K57</f>
        <v>0</v>
      </c>
      <c r="L55" s="116">
        <f t="shared" si="11"/>
        <v>0</v>
      </c>
      <c r="M55" s="116">
        <f t="shared" si="11"/>
        <v>0</v>
      </c>
      <c r="N55" s="116">
        <f t="shared" si="11"/>
        <v>0</v>
      </c>
      <c r="O55" s="116">
        <f t="shared" si="11"/>
        <v>0</v>
      </c>
      <c r="P55" s="32"/>
      <c r="Q55" s="32"/>
      <c r="R55" s="32"/>
    </row>
    <row r="56" spans="2:18" s="14" customFormat="1" x14ac:dyDescent="0.3">
      <c r="B56" s="159"/>
      <c r="C56" s="208"/>
      <c r="D56" s="112" t="s">
        <v>240</v>
      </c>
      <c r="E56" s="97"/>
      <c r="F56" s="98"/>
      <c r="G56" s="99"/>
      <c r="H56" s="97"/>
      <c r="I56" s="118"/>
      <c r="J56" s="116"/>
      <c r="K56" s="116"/>
      <c r="L56" s="116"/>
      <c r="M56" s="115"/>
      <c r="N56" s="178"/>
      <c r="O56" s="178"/>
      <c r="P56" s="32"/>
      <c r="Q56" s="32"/>
      <c r="R56" s="32"/>
    </row>
    <row r="57" spans="2:18" s="14" customFormat="1" ht="24.75" customHeight="1" x14ac:dyDescent="0.3">
      <c r="B57" s="159"/>
      <c r="C57" s="209"/>
      <c r="D57" s="112" t="s">
        <v>84</v>
      </c>
      <c r="E57" s="97">
        <v>971</v>
      </c>
      <c r="F57" s="98" t="s">
        <v>200</v>
      </c>
      <c r="G57" s="99"/>
      <c r="H57" s="97"/>
      <c r="I57" s="118"/>
      <c r="J57" s="116">
        <v>450</v>
      </c>
      <c r="K57" s="116"/>
      <c r="L57" s="116"/>
      <c r="M57" s="115"/>
      <c r="N57" s="178"/>
      <c r="O57" s="178"/>
      <c r="P57" s="32"/>
      <c r="Q57" s="32"/>
      <c r="R57" s="32"/>
    </row>
    <row r="58" spans="2:18" s="14" customFormat="1" x14ac:dyDescent="0.3">
      <c r="B58" s="204" t="s">
        <v>12</v>
      </c>
      <c r="C58" s="204" t="s">
        <v>95</v>
      </c>
      <c r="D58" s="137" t="s">
        <v>16</v>
      </c>
      <c r="E58" s="101"/>
      <c r="F58" s="96"/>
      <c r="G58" s="96"/>
      <c r="H58" s="101"/>
      <c r="I58" s="114" t="e">
        <f>SUM(I62+I70+#REF!+#REF!+#REF!+#REF!+#REF!+#REF!)</f>
        <v>#REF!</v>
      </c>
      <c r="J58" s="114">
        <f>SUM(J62+J70+J75+J78+J81)</f>
        <v>11051.66</v>
      </c>
      <c r="K58" s="114">
        <f>SUM(K62+K70+K75+K78+K81)</f>
        <v>8179</v>
      </c>
      <c r="L58" s="114">
        <f>SUM(L62+L70+L75+L78+L81)</f>
        <v>5411.7000000000007</v>
      </c>
      <c r="M58" s="114">
        <f>SUM(M62+M70+M75+M78+M81)</f>
        <v>4066.7000000000003</v>
      </c>
      <c r="N58" s="114">
        <f t="shared" ref="N58:O58" si="12">SUM(N62+N70+N75+N78+N81)</f>
        <v>4066.7000000000003</v>
      </c>
      <c r="O58" s="114">
        <f t="shared" si="12"/>
        <v>4066.7000000000003</v>
      </c>
      <c r="P58" s="32"/>
      <c r="Q58" s="32"/>
      <c r="R58" s="32"/>
    </row>
    <row r="59" spans="2:18" s="14" customFormat="1" x14ac:dyDescent="0.3">
      <c r="B59" s="205"/>
      <c r="C59" s="205"/>
      <c r="D59" s="112" t="s">
        <v>242</v>
      </c>
      <c r="E59" s="100"/>
      <c r="F59" s="99"/>
      <c r="G59" s="99"/>
      <c r="H59" s="100"/>
      <c r="I59" s="116"/>
      <c r="J59" s="116"/>
      <c r="K59" s="116"/>
      <c r="L59" s="116"/>
      <c r="M59" s="115"/>
      <c r="N59" s="178"/>
      <c r="O59" s="178"/>
      <c r="P59" s="32"/>
      <c r="Q59" s="32"/>
      <c r="R59" s="32"/>
    </row>
    <row r="60" spans="2:18" s="14" customFormat="1" ht="45" x14ac:dyDescent="0.3">
      <c r="B60" s="205"/>
      <c r="C60" s="205"/>
      <c r="D60" s="112" t="s">
        <v>243</v>
      </c>
      <c r="E60" s="100"/>
      <c r="F60" s="99"/>
      <c r="G60" s="99"/>
      <c r="H60" s="100"/>
      <c r="I60" s="116"/>
      <c r="J60" s="116"/>
      <c r="K60" s="116"/>
      <c r="L60" s="116"/>
      <c r="M60" s="115"/>
      <c r="N60" s="178"/>
      <c r="O60" s="178"/>
      <c r="P60" s="32"/>
      <c r="Q60" s="32"/>
      <c r="R60" s="32"/>
    </row>
    <row r="61" spans="2:18" s="14" customFormat="1" ht="30" x14ac:dyDescent="0.3">
      <c r="B61" s="206"/>
      <c r="C61" s="206"/>
      <c r="D61" s="112" t="s">
        <v>96</v>
      </c>
      <c r="E61" s="100"/>
      <c r="F61" s="99"/>
      <c r="G61" s="99"/>
      <c r="H61" s="99"/>
      <c r="I61" s="116"/>
      <c r="J61" s="116"/>
      <c r="K61" s="116"/>
      <c r="L61" s="116"/>
      <c r="M61" s="115"/>
      <c r="N61" s="178"/>
      <c r="O61" s="178"/>
      <c r="P61" s="32"/>
      <c r="Q61" s="32"/>
      <c r="R61" s="32"/>
    </row>
    <row r="62" spans="2:18" s="14" customFormat="1" x14ac:dyDescent="0.3">
      <c r="B62" s="207" t="s">
        <v>46</v>
      </c>
      <c r="C62" s="207" t="s">
        <v>97</v>
      </c>
      <c r="D62" s="112" t="s">
        <v>16</v>
      </c>
      <c r="E62" s="100"/>
      <c r="F62" s="99"/>
      <c r="G62" s="99"/>
      <c r="H62" s="99"/>
      <c r="I62" s="116">
        <v>19</v>
      </c>
      <c r="J62" s="116">
        <f>J64+J67+J69+J68</f>
        <v>9085.4</v>
      </c>
      <c r="K62" s="116">
        <f>K64+K67+K69+K65+K66</f>
        <v>6690.9</v>
      </c>
      <c r="L62" s="116">
        <f t="shared" ref="L62:O62" si="13">L64+L67+L69+L65+L66</f>
        <v>5067.1000000000004</v>
      </c>
      <c r="M62" s="116">
        <f t="shared" si="13"/>
        <v>4009.1000000000004</v>
      </c>
      <c r="N62" s="116">
        <f t="shared" si="13"/>
        <v>4009.1000000000004</v>
      </c>
      <c r="O62" s="116">
        <f t="shared" si="13"/>
        <v>4009.1000000000004</v>
      </c>
      <c r="P62" s="32"/>
      <c r="Q62" s="32"/>
      <c r="R62" s="32"/>
    </row>
    <row r="63" spans="2:18" s="14" customFormat="1" x14ac:dyDescent="0.3">
      <c r="B63" s="208"/>
      <c r="C63" s="208"/>
      <c r="D63" s="112" t="s">
        <v>240</v>
      </c>
      <c r="E63" s="100"/>
      <c r="F63" s="99"/>
      <c r="G63" s="99"/>
      <c r="H63" s="100"/>
      <c r="I63" s="116"/>
      <c r="J63" s="116"/>
      <c r="K63" s="116"/>
      <c r="L63" s="116"/>
      <c r="M63" s="115"/>
      <c r="N63" s="178"/>
      <c r="O63" s="178"/>
      <c r="P63" s="32"/>
      <c r="Q63" s="32"/>
      <c r="R63" s="32"/>
    </row>
    <row r="64" spans="2:18" s="14" customFormat="1" x14ac:dyDescent="0.3">
      <c r="B64" s="208"/>
      <c r="C64" s="208"/>
      <c r="D64" s="221" t="s">
        <v>96</v>
      </c>
      <c r="E64" s="100">
        <v>970</v>
      </c>
      <c r="F64" s="99" t="s">
        <v>211</v>
      </c>
      <c r="G64" s="99" t="s">
        <v>212</v>
      </c>
      <c r="H64" s="100">
        <v>100</v>
      </c>
      <c r="I64" s="116"/>
      <c r="J64" s="116">
        <v>3787.7</v>
      </c>
      <c r="K64" s="116">
        <v>3634.1</v>
      </c>
      <c r="L64" s="116">
        <v>2804.4</v>
      </c>
      <c r="M64" s="115">
        <v>2609.4</v>
      </c>
      <c r="N64" s="178">
        <v>2609.4</v>
      </c>
      <c r="O64" s="178">
        <v>2609.4</v>
      </c>
      <c r="P64" s="32"/>
      <c r="Q64" s="32"/>
      <c r="R64" s="32"/>
    </row>
    <row r="65" spans="2:18" s="14" customFormat="1" x14ac:dyDescent="0.3">
      <c r="B65" s="208"/>
      <c r="C65" s="208"/>
      <c r="D65" s="222"/>
      <c r="E65" s="97">
        <v>970</v>
      </c>
      <c r="F65" s="98" t="s">
        <v>211</v>
      </c>
      <c r="G65" s="120" t="s">
        <v>322</v>
      </c>
      <c r="H65" s="97">
        <v>200</v>
      </c>
      <c r="I65" s="116"/>
      <c r="J65" s="116"/>
      <c r="K65" s="116">
        <v>2</v>
      </c>
      <c r="L65" s="116">
        <v>2</v>
      </c>
      <c r="M65" s="115">
        <v>0</v>
      </c>
      <c r="N65" s="178">
        <v>0</v>
      </c>
      <c r="O65" s="178">
        <v>0</v>
      </c>
      <c r="P65" s="32"/>
      <c r="Q65" s="32"/>
      <c r="R65" s="32"/>
    </row>
    <row r="66" spans="2:18" s="14" customFormat="1" x14ac:dyDescent="0.3">
      <c r="B66" s="208"/>
      <c r="C66" s="208"/>
      <c r="D66" s="222"/>
      <c r="E66" s="97">
        <v>970</v>
      </c>
      <c r="F66" s="98" t="s">
        <v>211</v>
      </c>
      <c r="G66" s="120" t="s">
        <v>323</v>
      </c>
      <c r="H66" s="97">
        <v>200</v>
      </c>
      <c r="I66" s="116"/>
      <c r="J66" s="116"/>
      <c r="K66" s="116">
        <v>2</v>
      </c>
      <c r="L66" s="116">
        <v>2</v>
      </c>
      <c r="M66" s="115">
        <v>0</v>
      </c>
      <c r="N66" s="178">
        <v>0</v>
      </c>
      <c r="O66" s="178">
        <v>0</v>
      </c>
      <c r="P66" s="32"/>
      <c r="Q66" s="32"/>
      <c r="R66" s="32"/>
    </row>
    <row r="67" spans="2:18" s="14" customFormat="1" x14ac:dyDescent="0.3">
      <c r="B67" s="208"/>
      <c r="C67" s="208"/>
      <c r="D67" s="222"/>
      <c r="E67" s="100">
        <v>970</v>
      </c>
      <c r="F67" s="99" t="s">
        <v>251</v>
      </c>
      <c r="G67" s="99" t="s">
        <v>212</v>
      </c>
      <c r="H67" s="100">
        <v>200</v>
      </c>
      <c r="I67" s="116"/>
      <c r="J67" s="116">
        <v>5197.7</v>
      </c>
      <c r="K67" s="116">
        <v>3002.8</v>
      </c>
      <c r="L67" s="116">
        <v>2223.6999999999998</v>
      </c>
      <c r="M67" s="115">
        <v>1364.7</v>
      </c>
      <c r="N67" s="178">
        <v>1364.7</v>
      </c>
      <c r="O67" s="178">
        <v>1364.7</v>
      </c>
      <c r="P67" s="32"/>
      <c r="Q67" s="32"/>
      <c r="R67" s="32"/>
    </row>
    <row r="68" spans="2:18" s="14" customFormat="1" x14ac:dyDescent="0.3">
      <c r="B68" s="208"/>
      <c r="C68" s="208"/>
      <c r="D68" s="222"/>
      <c r="E68" s="100">
        <v>970</v>
      </c>
      <c r="F68" s="99" t="s">
        <v>344</v>
      </c>
      <c r="G68" s="99" t="s">
        <v>345</v>
      </c>
      <c r="H68" s="100">
        <v>300</v>
      </c>
      <c r="I68" s="116"/>
      <c r="J68" s="116">
        <v>50</v>
      </c>
      <c r="K68" s="116"/>
      <c r="L68" s="116"/>
      <c r="M68" s="115"/>
      <c r="N68" s="178"/>
      <c r="O68" s="178"/>
      <c r="P68" s="32"/>
      <c r="Q68" s="32"/>
      <c r="R68" s="32"/>
    </row>
    <row r="69" spans="2:18" s="14" customFormat="1" ht="30" x14ac:dyDescent="0.3">
      <c r="B69" s="208"/>
      <c r="C69" s="208"/>
      <c r="D69" s="222"/>
      <c r="E69" s="100">
        <v>970</v>
      </c>
      <c r="F69" s="99" t="s">
        <v>211</v>
      </c>
      <c r="G69" s="99" t="s">
        <v>252</v>
      </c>
      <c r="H69" s="100">
        <v>800</v>
      </c>
      <c r="I69" s="116"/>
      <c r="J69" s="116">
        <v>50</v>
      </c>
      <c r="K69" s="116">
        <v>50</v>
      </c>
      <c r="L69" s="116">
        <v>35</v>
      </c>
      <c r="M69" s="115">
        <v>35</v>
      </c>
      <c r="N69" s="178">
        <v>35</v>
      </c>
      <c r="O69" s="178">
        <v>35</v>
      </c>
      <c r="P69" s="32"/>
      <c r="Q69" s="32"/>
      <c r="R69" s="32"/>
    </row>
    <row r="70" spans="2:18" s="14" customFormat="1" x14ac:dyDescent="0.3">
      <c r="B70" s="210" t="s">
        <v>32</v>
      </c>
      <c r="C70" s="207" t="s">
        <v>98</v>
      </c>
      <c r="D70" s="112" t="s">
        <v>16</v>
      </c>
      <c r="E70" s="100"/>
      <c r="F70" s="99"/>
      <c r="G70" s="99"/>
      <c r="H70" s="100"/>
      <c r="I70" s="116">
        <v>21</v>
      </c>
      <c r="J70" s="116">
        <f>J72+J73+J74</f>
        <v>888</v>
      </c>
      <c r="K70" s="116">
        <f>K72+K73+K74</f>
        <v>851.8</v>
      </c>
      <c r="L70" s="116">
        <f>L72+L73+L74</f>
        <v>0</v>
      </c>
      <c r="M70" s="116">
        <f>M72+M73+M74</f>
        <v>0</v>
      </c>
      <c r="N70" s="116">
        <f t="shared" ref="N70:O70" si="14">N72+N73+N74</f>
        <v>0</v>
      </c>
      <c r="O70" s="116">
        <f t="shared" si="14"/>
        <v>0</v>
      </c>
      <c r="P70" s="32"/>
      <c r="Q70" s="32"/>
      <c r="R70" s="32"/>
    </row>
    <row r="71" spans="2:18" s="14" customFormat="1" x14ac:dyDescent="0.3">
      <c r="B71" s="210"/>
      <c r="C71" s="208"/>
      <c r="D71" s="112" t="s">
        <v>240</v>
      </c>
      <c r="E71" s="94"/>
      <c r="F71" s="95"/>
      <c r="G71" s="119"/>
      <c r="H71" s="94"/>
      <c r="I71" s="116"/>
      <c r="J71" s="116"/>
      <c r="K71" s="116"/>
      <c r="L71" s="116"/>
      <c r="M71" s="115"/>
      <c r="N71" s="178"/>
      <c r="O71" s="178"/>
      <c r="P71" s="32"/>
      <c r="Q71" s="32"/>
      <c r="R71" s="32"/>
    </row>
    <row r="72" spans="2:18" s="14" customFormat="1" x14ac:dyDescent="0.3">
      <c r="B72" s="210"/>
      <c r="C72" s="208"/>
      <c r="D72" s="221" t="s">
        <v>96</v>
      </c>
      <c r="E72" s="97">
        <v>970</v>
      </c>
      <c r="F72" s="98" t="s">
        <v>211</v>
      </c>
      <c r="G72" s="120" t="s">
        <v>215</v>
      </c>
      <c r="H72" s="97">
        <v>100</v>
      </c>
      <c r="I72" s="116"/>
      <c r="J72" s="116">
        <v>859</v>
      </c>
      <c r="K72" s="116">
        <v>839.8</v>
      </c>
      <c r="L72" s="116">
        <v>0</v>
      </c>
      <c r="M72" s="115">
        <v>0</v>
      </c>
      <c r="N72" s="178"/>
      <c r="O72" s="178"/>
      <c r="P72" s="32"/>
      <c r="Q72" s="32"/>
      <c r="R72" s="32"/>
    </row>
    <row r="73" spans="2:18" s="14" customFormat="1" x14ac:dyDescent="0.3">
      <c r="B73" s="210"/>
      <c r="C73" s="208"/>
      <c r="D73" s="222"/>
      <c r="E73" s="97">
        <v>970</v>
      </c>
      <c r="F73" s="98" t="s">
        <v>211</v>
      </c>
      <c r="G73" s="120" t="s">
        <v>215</v>
      </c>
      <c r="H73" s="97">
        <v>200</v>
      </c>
      <c r="I73" s="116"/>
      <c r="J73" s="116">
        <v>29</v>
      </c>
      <c r="K73" s="116">
        <v>12</v>
      </c>
      <c r="L73" s="116">
        <v>0</v>
      </c>
      <c r="M73" s="115">
        <v>0</v>
      </c>
      <c r="N73" s="178"/>
      <c r="O73" s="178"/>
      <c r="P73" s="32"/>
      <c r="Q73" s="32"/>
      <c r="R73" s="32"/>
    </row>
    <row r="74" spans="2:18" s="14" customFormat="1" x14ac:dyDescent="0.3">
      <c r="B74" s="210"/>
      <c r="C74" s="209"/>
      <c r="D74" s="223"/>
      <c r="E74" s="97">
        <v>970</v>
      </c>
      <c r="F74" s="98" t="s">
        <v>211</v>
      </c>
      <c r="G74" s="120"/>
      <c r="H74" s="97">
        <v>200</v>
      </c>
      <c r="I74" s="116"/>
      <c r="J74" s="116">
        <v>0</v>
      </c>
      <c r="K74" s="116">
        <v>0</v>
      </c>
      <c r="L74" s="116">
        <v>0</v>
      </c>
      <c r="M74" s="115">
        <v>0</v>
      </c>
      <c r="N74" s="178"/>
      <c r="O74" s="178"/>
      <c r="P74" s="32"/>
      <c r="Q74" s="32"/>
      <c r="R74" s="32"/>
    </row>
    <row r="75" spans="2:18" s="14" customFormat="1" x14ac:dyDescent="0.3">
      <c r="B75" s="207" t="s">
        <v>100</v>
      </c>
      <c r="C75" s="207" t="s">
        <v>182</v>
      </c>
      <c r="D75" s="112" t="s">
        <v>16</v>
      </c>
      <c r="E75" s="94"/>
      <c r="F75" s="95"/>
      <c r="G75" s="119"/>
      <c r="H75" s="94"/>
      <c r="I75" s="116"/>
      <c r="J75" s="116">
        <f>J77</f>
        <v>668.26</v>
      </c>
      <c r="K75" s="116">
        <f t="shared" ref="K75:L75" si="15">K77</f>
        <v>336.3</v>
      </c>
      <c r="L75" s="116">
        <f t="shared" si="15"/>
        <v>219.6</v>
      </c>
      <c r="M75" s="116">
        <f>M77</f>
        <v>4.5999999999999996</v>
      </c>
      <c r="N75" s="116">
        <f t="shared" ref="N75:O75" si="16">N77</f>
        <v>4.5999999999999996</v>
      </c>
      <c r="O75" s="116">
        <f t="shared" si="16"/>
        <v>4.5999999999999996</v>
      </c>
      <c r="P75" s="32"/>
      <c r="Q75" s="32"/>
      <c r="R75" s="32"/>
    </row>
    <row r="76" spans="2:18" s="14" customFormat="1" x14ac:dyDescent="0.3">
      <c r="B76" s="208"/>
      <c r="C76" s="208"/>
      <c r="D76" s="112" t="s">
        <v>240</v>
      </c>
      <c r="E76" s="97"/>
      <c r="F76" s="98"/>
      <c r="G76" s="120"/>
      <c r="H76" s="97"/>
      <c r="I76" s="116"/>
      <c r="J76" s="116"/>
      <c r="K76" s="116"/>
      <c r="L76" s="116"/>
      <c r="M76" s="115"/>
      <c r="N76" s="178"/>
      <c r="O76" s="178"/>
      <c r="P76" s="32"/>
      <c r="Q76" s="32"/>
      <c r="R76" s="32"/>
    </row>
    <row r="77" spans="2:18" s="14" customFormat="1" ht="30" x14ac:dyDescent="0.3">
      <c r="B77" s="209"/>
      <c r="C77" s="209"/>
      <c r="D77" s="112" t="s">
        <v>96</v>
      </c>
      <c r="E77" s="97">
        <v>970</v>
      </c>
      <c r="F77" s="98" t="s">
        <v>214</v>
      </c>
      <c r="G77" s="120" t="s">
        <v>253</v>
      </c>
      <c r="H77" s="97">
        <v>200</v>
      </c>
      <c r="I77" s="116"/>
      <c r="J77" s="116">
        <v>668.26</v>
      </c>
      <c r="K77" s="116">
        <v>336.3</v>
      </c>
      <c r="L77" s="116">
        <v>219.6</v>
      </c>
      <c r="M77" s="115">
        <v>4.5999999999999996</v>
      </c>
      <c r="N77" s="178">
        <v>4.5999999999999996</v>
      </c>
      <c r="O77" s="178">
        <v>4.5999999999999996</v>
      </c>
      <c r="P77" s="32"/>
      <c r="Q77" s="32"/>
      <c r="R77" s="32"/>
    </row>
    <row r="78" spans="2:18" s="14" customFormat="1" x14ac:dyDescent="0.3">
      <c r="B78" s="207" t="s">
        <v>102</v>
      </c>
      <c r="C78" s="207" t="s">
        <v>107</v>
      </c>
      <c r="D78" s="112" t="s">
        <v>16</v>
      </c>
      <c r="E78" s="97"/>
      <c r="F78" s="98"/>
      <c r="G78" s="120"/>
      <c r="H78" s="97"/>
      <c r="I78" s="116"/>
      <c r="J78" s="116">
        <f>J80</f>
        <v>400</v>
      </c>
      <c r="K78" s="116">
        <f>K80</f>
        <v>299</v>
      </c>
      <c r="L78" s="116">
        <f t="shared" ref="L78" si="17">L80</f>
        <v>124</v>
      </c>
      <c r="M78" s="116">
        <f>M80</f>
        <v>52</v>
      </c>
      <c r="N78" s="116">
        <f t="shared" ref="N78:O78" si="18">N80</f>
        <v>52</v>
      </c>
      <c r="O78" s="116">
        <f t="shared" si="18"/>
        <v>52</v>
      </c>
      <c r="P78" s="32"/>
      <c r="Q78" s="32"/>
      <c r="R78" s="32"/>
    </row>
    <row r="79" spans="2:18" s="14" customFormat="1" x14ac:dyDescent="0.3">
      <c r="B79" s="208"/>
      <c r="C79" s="208"/>
      <c r="D79" s="112" t="s">
        <v>242</v>
      </c>
      <c r="E79" s="97"/>
      <c r="F79" s="98"/>
      <c r="G79" s="121"/>
      <c r="H79" s="98"/>
      <c r="I79" s="116"/>
      <c r="J79" s="116"/>
      <c r="K79" s="116"/>
      <c r="L79" s="116"/>
      <c r="M79" s="115"/>
      <c r="N79" s="178"/>
      <c r="O79" s="178"/>
      <c r="P79" s="32"/>
      <c r="Q79" s="32"/>
      <c r="R79" s="32"/>
    </row>
    <row r="80" spans="2:18" s="14" customFormat="1" ht="30" x14ac:dyDescent="0.3">
      <c r="B80" s="209"/>
      <c r="C80" s="209"/>
      <c r="D80" s="112" t="s">
        <v>96</v>
      </c>
      <c r="E80" s="100">
        <v>970</v>
      </c>
      <c r="F80" s="99" t="s">
        <v>211</v>
      </c>
      <c r="G80" s="99" t="s">
        <v>254</v>
      </c>
      <c r="H80" s="100">
        <v>200</v>
      </c>
      <c r="I80" s="116"/>
      <c r="J80" s="116">
        <v>400</v>
      </c>
      <c r="K80" s="116">
        <v>299</v>
      </c>
      <c r="L80" s="116">
        <v>124</v>
      </c>
      <c r="M80" s="115">
        <v>52</v>
      </c>
      <c r="N80" s="178">
        <v>52</v>
      </c>
      <c r="O80" s="178">
        <v>52</v>
      </c>
      <c r="P80" s="32"/>
      <c r="Q80" s="32"/>
      <c r="R80" s="32"/>
    </row>
    <row r="81" spans="2:18" s="14" customFormat="1" ht="18.75" customHeight="1" x14ac:dyDescent="0.3">
      <c r="B81" s="207" t="s">
        <v>104</v>
      </c>
      <c r="C81" s="207" t="s">
        <v>307</v>
      </c>
      <c r="D81" s="112" t="s">
        <v>16</v>
      </c>
      <c r="E81" s="100"/>
      <c r="F81" s="99"/>
      <c r="G81" s="99"/>
      <c r="H81" s="100"/>
      <c r="I81" s="116"/>
      <c r="J81" s="116">
        <f>J83</f>
        <v>10</v>
      </c>
      <c r="K81" s="116">
        <f t="shared" ref="K81:O81" si="19">K83</f>
        <v>1</v>
      </c>
      <c r="L81" s="116">
        <f t="shared" si="19"/>
        <v>1</v>
      </c>
      <c r="M81" s="116">
        <f t="shared" si="19"/>
        <v>1</v>
      </c>
      <c r="N81" s="116">
        <f t="shared" si="19"/>
        <v>1</v>
      </c>
      <c r="O81" s="116">
        <f t="shared" si="19"/>
        <v>1</v>
      </c>
      <c r="P81" s="32"/>
      <c r="Q81" s="32"/>
      <c r="R81" s="32"/>
    </row>
    <row r="82" spans="2:18" s="14" customFormat="1" x14ac:dyDescent="0.3">
      <c r="B82" s="208"/>
      <c r="C82" s="208"/>
      <c r="D82" s="112" t="s">
        <v>242</v>
      </c>
      <c r="E82" s="100"/>
      <c r="F82" s="99"/>
      <c r="G82" s="99"/>
      <c r="H82" s="100"/>
      <c r="I82" s="116"/>
      <c r="J82" s="116"/>
      <c r="K82" s="116"/>
      <c r="L82" s="116"/>
      <c r="M82" s="115"/>
      <c r="N82" s="178"/>
      <c r="O82" s="178"/>
      <c r="P82" s="32"/>
      <c r="Q82" s="32"/>
      <c r="R82" s="32"/>
    </row>
    <row r="83" spans="2:18" s="14" customFormat="1" ht="30" x14ac:dyDescent="0.3">
      <c r="B83" s="209"/>
      <c r="C83" s="209"/>
      <c r="D83" s="112" t="s">
        <v>96</v>
      </c>
      <c r="E83" s="100">
        <v>970</v>
      </c>
      <c r="F83" s="99" t="s">
        <v>211</v>
      </c>
      <c r="G83" s="99" t="s">
        <v>321</v>
      </c>
      <c r="H83" s="100">
        <v>200</v>
      </c>
      <c r="I83" s="116"/>
      <c r="J83" s="116">
        <v>10</v>
      </c>
      <c r="K83" s="116">
        <v>1</v>
      </c>
      <c r="L83" s="116">
        <v>1</v>
      </c>
      <c r="M83" s="115">
        <v>1</v>
      </c>
      <c r="N83" s="178">
        <v>1</v>
      </c>
      <c r="O83" s="178">
        <v>1</v>
      </c>
      <c r="P83" s="32"/>
      <c r="Q83" s="32"/>
      <c r="R83" s="32"/>
    </row>
    <row r="84" spans="2:18" s="14" customFormat="1" x14ac:dyDescent="0.3">
      <c r="B84" s="203" t="s">
        <v>45</v>
      </c>
      <c r="C84" s="204" t="s">
        <v>27</v>
      </c>
      <c r="D84" s="137" t="s">
        <v>16</v>
      </c>
      <c r="E84" s="94"/>
      <c r="F84" s="95"/>
      <c r="G84" s="138"/>
      <c r="H84" s="95"/>
      <c r="I84" s="114">
        <f>SUM(I87+I95)</f>
        <v>6957.45</v>
      </c>
      <c r="J84" s="114">
        <f>SUM(J87+J95)</f>
        <v>11949</v>
      </c>
      <c r="K84" s="114">
        <f>SUM(K87+K95)</f>
        <v>10044.800000000001</v>
      </c>
      <c r="L84" s="114">
        <f>SUM(L87+L95)</f>
        <v>5463.2</v>
      </c>
      <c r="M84" s="114">
        <f>SUM(M87+M95)</f>
        <v>4892.2</v>
      </c>
      <c r="N84" s="114">
        <f t="shared" ref="N84:O84" si="20">SUM(N87+N95)</f>
        <v>4892.2</v>
      </c>
      <c r="O84" s="114">
        <f t="shared" si="20"/>
        <v>4892.2</v>
      </c>
      <c r="P84" s="32"/>
      <c r="Q84" s="32"/>
      <c r="R84" s="32"/>
    </row>
    <row r="85" spans="2:18" s="14" customFormat="1" x14ac:dyDescent="0.3">
      <c r="B85" s="203"/>
      <c r="C85" s="205"/>
      <c r="D85" s="112" t="s">
        <v>240</v>
      </c>
      <c r="E85" s="94"/>
      <c r="F85" s="95"/>
      <c r="G85" s="96"/>
      <c r="H85" s="94"/>
      <c r="I85" s="116"/>
      <c r="J85" s="116"/>
      <c r="K85" s="116"/>
      <c r="L85" s="116"/>
      <c r="M85" s="115"/>
      <c r="N85" s="178"/>
      <c r="O85" s="178"/>
      <c r="P85" s="32"/>
      <c r="Q85" s="32"/>
      <c r="R85" s="32"/>
    </row>
    <row r="86" spans="2:18" s="14" customFormat="1" ht="45" x14ac:dyDescent="0.3">
      <c r="B86" s="203"/>
      <c r="C86" s="206"/>
      <c r="D86" s="112" t="s">
        <v>244</v>
      </c>
      <c r="E86" s="97"/>
      <c r="F86" s="98"/>
      <c r="G86" s="99"/>
      <c r="H86" s="97"/>
      <c r="I86" s="116"/>
      <c r="J86" s="116"/>
      <c r="K86" s="116"/>
      <c r="L86" s="116"/>
      <c r="M86" s="115"/>
      <c r="N86" s="178"/>
      <c r="O86" s="178"/>
      <c r="P86" s="32"/>
      <c r="Q86" s="32"/>
      <c r="R86" s="32"/>
    </row>
    <row r="87" spans="2:18" s="14" customFormat="1" ht="18.75" customHeight="1" x14ac:dyDescent="0.3">
      <c r="B87" s="207" t="s">
        <v>50</v>
      </c>
      <c r="C87" s="207" t="s">
        <v>285</v>
      </c>
      <c r="D87" s="112" t="s">
        <v>16</v>
      </c>
      <c r="E87" s="97"/>
      <c r="F87" s="98"/>
      <c r="G87" s="99"/>
      <c r="H87" s="97"/>
      <c r="I87" s="116">
        <v>5851.2</v>
      </c>
      <c r="J87" s="116">
        <f>J89+J90+J91+J93+J92</f>
        <v>10481.6</v>
      </c>
      <c r="K87" s="116">
        <f>K89+K90+K91+K93+K94+K92</f>
        <v>9587.6</v>
      </c>
      <c r="L87" s="116">
        <f t="shared" ref="L87:O87" si="21">L89+L90+L91+L93</f>
        <v>4941.8</v>
      </c>
      <c r="M87" s="116">
        <f t="shared" si="21"/>
        <v>4507.3</v>
      </c>
      <c r="N87" s="116">
        <f t="shared" si="21"/>
        <v>4507.3</v>
      </c>
      <c r="O87" s="116">
        <f t="shared" si="21"/>
        <v>4507.3</v>
      </c>
      <c r="P87" s="32"/>
      <c r="Q87" s="32"/>
      <c r="R87" s="32"/>
    </row>
    <row r="88" spans="2:18" s="14" customFormat="1" x14ac:dyDescent="0.3">
      <c r="B88" s="208"/>
      <c r="C88" s="208"/>
      <c r="D88" s="112" t="s">
        <v>240</v>
      </c>
      <c r="E88" s="101"/>
      <c r="F88" s="96"/>
      <c r="G88" s="96"/>
      <c r="H88" s="101"/>
      <c r="I88" s="116"/>
      <c r="J88" s="116"/>
      <c r="K88" s="116"/>
      <c r="L88" s="116"/>
      <c r="M88" s="115"/>
      <c r="N88" s="178"/>
      <c r="O88" s="178"/>
      <c r="P88" s="32"/>
      <c r="Q88" s="32"/>
      <c r="R88" s="32"/>
    </row>
    <row r="89" spans="2:18" s="14" customFormat="1" ht="18.75" customHeight="1" x14ac:dyDescent="0.3">
      <c r="B89" s="208"/>
      <c r="C89" s="208"/>
      <c r="D89" s="221" t="s">
        <v>246</v>
      </c>
      <c r="E89" s="100">
        <v>914</v>
      </c>
      <c r="F89" s="99" t="s">
        <v>218</v>
      </c>
      <c r="G89" s="99" t="s">
        <v>219</v>
      </c>
      <c r="H89" s="100">
        <v>100</v>
      </c>
      <c r="I89" s="116"/>
      <c r="J89" s="116">
        <v>796.1</v>
      </c>
      <c r="K89" s="116">
        <v>604.5</v>
      </c>
      <c r="L89" s="116">
        <v>773.8</v>
      </c>
      <c r="M89" s="115">
        <v>773.8</v>
      </c>
      <c r="N89" s="178">
        <v>773.8</v>
      </c>
      <c r="O89" s="178">
        <v>773.8</v>
      </c>
      <c r="P89" s="32"/>
      <c r="Q89" s="32"/>
      <c r="R89" s="32"/>
    </row>
    <row r="90" spans="2:18" s="14" customFormat="1" x14ac:dyDescent="0.3">
      <c r="B90" s="208"/>
      <c r="C90" s="208"/>
      <c r="D90" s="222"/>
      <c r="E90" s="100">
        <v>914</v>
      </c>
      <c r="F90" s="99" t="s">
        <v>220</v>
      </c>
      <c r="G90" s="99" t="s">
        <v>221</v>
      </c>
      <c r="H90" s="100">
        <v>100</v>
      </c>
      <c r="I90" s="116"/>
      <c r="J90" s="116">
        <v>3496.5</v>
      </c>
      <c r="K90" s="116">
        <v>3690.7</v>
      </c>
      <c r="L90" s="116">
        <v>2808.3</v>
      </c>
      <c r="M90" s="115">
        <v>2756</v>
      </c>
      <c r="N90" s="178">
        <v>2756</v>
      </c>
      <c r="O90" s="178">
        <v>2756</v>
      </c>
      <c r="P90" s="32"/>
      <c r="Q90" s="32"/>
      <c r="R90" s="32"/>
    </row>
    <row r="91" spans="2:18" s="14" customFormat="1" ht="30" x14ac:dyDescent="0.3">
      <c r="B91" s="208"/>
      <c r="C91" s="208"/>
      <c r="D91" s="222"/>
      <c r="E91" s="100">
        <v>914</v>
      </c>
      <c r="F91" s="99" t="s">
        <v>220</v>
      </c>
      <c r="G91" s="99" t="s">
        <v>255</v>
      </c>
      <c r="H91" s="100">
        <v>200</v>
      </c>
      <c r="I91" s="116"/>
      <c r="J91" s="116">
        <v>2280</v>
      </c>
      <c r="K91" s="116">
        <v>3242.4</v>
      </c>
      <c r="L91" s="116">
        <v>1234.7</v>
      </c>
      <c r="M91" s="115">
        <v>897.5</v>
      </c>
      <c r="N91" s="178">
        <v>897.5</v>
      </c>
      <c r="O91" s="178">
        <v>897.5</v>
      </c>
      <c r="P91" s="32"/>
      <c r="Q91" s="32"/>
      <c r="R91" s="32"/>
    </row>
    <row r="92" spans="2:18" s="14" customFormat="1" x14ac:dyDescent="0.3">
      <c r="B92" s="208"/>
      <c r="C92" s="208"/>
      <c r="D92" s="222"/>
      <c r="E92" s="100">
        <v>914</v>
      </c>
      <c r="F92" s="99" t="s">
        <v>350</v>
      </c>
      <c r="G92" s="99" t="s">
        <v>221</v>
      </c>
      <c r="H92" s="100">
        <v>400</v>
      </c>
      <c r="I92" s="116"/>
      <c r="J92" s="116">
        <v>3829</v>
      </c>
      <c r="K92" s="116">
        <v>1725</v>
      </c>
      <c r="L92" s="116"/>
      <c r="M92" s="115"/>
      <c r="N92" s="178"/>
      <c r="O92" s="178"/>
      <c r="P92" s="32"/>
      <c r="Q92" s="32"/>
      <c r="R92" s="32"/>
    </row>
    <row r="93" spans="2:18" s="14" customFormat="1" ht="57" customHeight="1" x14ac:dyDescent="0.3">
      <c r="B93" s="208"/>
      <c r="C93" s="208"/>
      <c r="D93" s="222"/>
      <c r="E93" s="100">
        <v>914</v>
      </c>
      <c r="F93" s="99" t="s">
        <v>220</v>
      </c>
      <c r="G93" s="99" t="s">
        <v>221</v>
      </c>
      <c r="H93" s="100">
        <v>800</v>
      </c>
      <c r="I93" s="116"/>
      <c r="J93" s="116">
        <v>80</v>
      </c>
      <c r="K93" s="116">
        <v>89</v>
      </c>
      <c r="L93" s="116">
        <v>125</v>
      </c>
      <c r="M93" s="115">
        <v>80</v>
      </c>
      <c r="N93" s="195">
        <v>80</v>
      </c>
      <c r="O93" s="195">
        <v>80</v>
      </c>
      <c r="P93" s="32"/>
      <c r="Q93" s="32"/>
      <c r="R93" s="32"/>
    </row>
    <row r="94" spans="2:18" s="14" customFormat="1" ht="21.75" customHeight="1" x14ac:dyDescent="0.3">
      <c r="B94" s="209"/>
      <c r="C94" s="209"/>
      <c r="D94" s="223"/>
      <c r="E94" s="100">
        <v>914</v>
      </c>
      <c r="F94" s="99" t="s">
        <v>355</v>
      </c>
      <c r="G94" s="99" t="s">
        <v>356</v>
      </c>
      <c r="H94" s="100">
        <v>800</v>
      </c>
      <c r="I94" s="116"/>
      <c r="J94" s="116"/>
      <c r="K94" s="116">
        <v>236</v>
      </c>
      <c r="L94" s="116"/>
      <c r="M94" s="115"/>
      <c r="N94" s="178"/>
      <c r="O94" s="178"/>
      <c r="P94" s="32"/>
      <c r="Q94" s="32"/>
      <c r="R94" s="32"/>
    </row>
    <row r="95" spans="2:18" s="14" customFormat="1" x14ac:dyDescent="0.3">
      <c r="B95" s="210" t="s">
        <v>51</v>
      </c>
      <c r="C95" s="207" t="s">
        <v>113</v>
      </c>
      <c r="D95" s="112" t="s">
        <v>16</v>
      </c>
      <c r="E95" s="100"/>
      <c r="F95" s="99"/>
      <c r="G95" s="99"/>
      <c r="H95" s="99"/>
      <c r="I95" s="116">
        <v>1106.25</v>
      </c>
      <c r="J95" s="116">
        <f>J97+J98+J99+J100+J101+J102+J103+J104+J105+J106+J107+J108</f>
        <v>1467.3999999999999</v>
      </c>
      <c r="K95" s="116">
        <f t="shared" ref="K95:O95" si="22">K97+K98+K99+K100+K101+K102+K103+K104+K105+K106+K107+K108</f>
        <v>457.19999999999993</v>
      </c>
      <c r="L95" s="116">
        <f t="shared" si="22"/>
        <v>521.4</v>
      </c>
      <c r="M95" s="116">
        <f>M97+M98+M99+M100+M101+M102+M103+M104+M105+M106+M107+M108</f>
        <v>384.90000000000003</v>
      </c>
      <c r="N95" s="116">
        <f t="shared" si="22"/>
        <v>384.90000000000003</v>
      </c>
      <c r="O95" s="116">
        <f t="shared" si="22"/>
        <v>384.90000000000003</v>
      </c>
      <c r="P95" s="32"/>
      <c r="Q95" s="32"/>
      <c r="R95" s="32"/>
    </row>
    <row r="96" spans="2:18" s="14" customFormat="1" x14ac:dyDescent="0.3">
      <c r="B96" s="210"/>
      <c r="C96" s="208"/>
      <c r="D96" s="112" t="s">
        <v>240</v>
      </c>
      <c r="E96" s="100"/>
      <c r="F96" s="99"/>
      <c r="G96" s="99"/>
      <c r="H96" s="99"/>
      <c r="I96" s="116"/>
      <c r="J96" s="116"/>
      <c r="K96" s="116"/>
      <c r="L96" s="116"/>
      <c r="M96" s="115"/>
      <c r="N96" s="178"/>
      <c r="O96" s="178"/>
      <c r="P96" s="32"/>
      <c r="Q96" s="32"/>
      <c r="R96" s="32"/>
    </row>
    <row r="97" spans="2:19" s="14" customFormat="1" x14ac:dyDescent="0.3">
      <c r="B97" s="210"/>
      <c r="C97" s="208"/>
      <c r="D97" s="221" t="s">
        <v>246</v>
      </c>
      <c r="E97" s="100">
        <v>914</v>
      </c>
      <c r="F97" s="99" t="s">
        <v>216</v>
      </c>
      <c r="G97" s="99" t="s">
        <v>222</v>
      </c>
      <c r="H97" s="99" t="s">
        <v>202</v>
      </c>
      <c r="I97" s="116"/>
      <c r="J97" s="116">
        <v>560</v>
      </c>
      <c r="K97" s="116">
        <v>30</v>
      </c>
      <c r="L97" s="116">
        <v>14</v>
      </c>
      <c r="M97" s="115">
        <v>0</v>
      </c>
      <c r="N97" s="178"/>
      <c r="O97" s="178"/>
      <c r="P97" s="32"/>
      <c r="Q97" s="32"/>
      <c r="R97" s="32"/>
    </row>
    <row r="98" spans="2:19" s="14" customFormat="1" x14ac:dyDescent="0.3">
      <c r="B98" s="210"/>
      <c r="C98" s="208"/>
      <c r="D98" s="222"/>
      <c r="E98" s="100">
        <v>914</v>
      </c>
      <c r="F98" s="99" t="s">
        <v>256</v>
      </c>
      <c r="G98" s="99" t="s">
        <v>222</v>
      </c>
      <c r="H98" s="99" t="s">
        <v>217</v>
      </c>
      <c r="I98" s="116"/>
      <c r="J98" s="116">
        <v>55</v>
      </c>
      <c r="K98" s="116">
        <v>72.599999999999994</v>
      </c>
      <c r="L98" s="116">
        <v>82.1</v>
      </c>
      <c r="M98" s="115">
        <v>80</v>
      </c>
      <c r="N98" s="197">
        <v>80</v>
      </c>
      <c r="O98" s="197">
        <v>80</v>
      </c>
      <c r="P98" s="32"/>
      <c r="Q98" s="32"/>
      <c r="R98" s="32"/>
    </row>
    <row r="99" spans="2:19" s="14" customFormat="1" x14ac:dyDescent="0.3">
      <c r="B99" s="210"/>
      <c r="C99" s="208"/>
      <c r="D99" s="222"/>
      <c r="E99" s="100">
        <v>914</v>
      </c>
      <c r="F99" s="99" t="s">
        <v>256</v>
      </c>
      <c r="G99" s="99" t="s">
        <v>222</v>
      </c>
      <c r="H99" s="99" t="s">
        <v>213</v>
      </c>
      <c r="I99" s="116"/>
      <c r="J99" s="116">
        <v>5</v>
      </c>
      <c r="K99" s="116">
        <v>7.5</v>
      </c>
      <c r="L99" s="116">
        <v>3</v>
      </c>
      <c r="M99" s="115">
        <v>5</v>
      </c>
      <c r="N99" s="197">
        <v>5</v>
      </c>
      <c r="O99" s="197">
        <v>5</v>
      </c>
      <c r="P99" s="32"/>
      <c r="Q99" s="32"/>
      <c r="R99" s="32"/>
    </row>
    <row r="100" spans="2:19" s="14" customFormat="1" x14ac:dyDescent="0.3">
      <c r="B100" s="210"/>
      <c r="C100" s="208"/>
      <c r="D100" s="222"/>
      <c r="E100" s="100">
        <v>914</v>
      </c>
      <c r="F100" s="99" t="s">
        <v>257</v>
      </c>
      <c r="G100" s="99" t="s">
        <v>223</v>
      </c>
      <c r="H100" s="99" t="s">
        <v>161</v>
      </c>
      <c r="I100" s="116"/>
      <c r="J100" s="116">
        <v>155.80000000000001</v>
      </c>
      <c r="K100" s="116">
        <v>155.19999999999999</v>
      </c>
      <c r="L100" s="116">
        <v>172.2</v>
      </c>
      <c r="M100" s="115">
        <v>176.3</v>
      </c>
      <c r="N100" s="197">
        <v>176.3</v>
      </c>
      <c r="O100" s="197">
        <v>176.3</v>
      </c>
      <c r="P100" s="32"/>
      <c r="Q100" s="32"/>
      <c r="R100" s="32"/>
    </row>
    <row r="101" spans="2:19" s="14" customFormat="1" x14ac:dyDescent="0.3">
      <c r="B101" s="210"/>
      <c r="C101" s="208"/>
      <c r="D101" s="222"/>
      <c r="E101" s="100">
        <v>914</v>
      </c>
      <c r="F101" s="99" t="s">
        <v>257</v>
      </c>
      <c r="G101" s="99" t="s">
        <v>223</v>
      </c>
      <c r="H101" s="99" t="s">
        <v>202</v>
      </c>
      <c r="I101" s="116"/>
      <c r="J101" s="116">
        <v>16.5</v>
      </c>
      <c r="K101" s="116">
        <v>15.7</v>
      </c>
      <c r="L101" s="116">
        <v>16.100000000000001</v>
      </c>
      <c r="M101" s="115">
        <v>20.6</v>
      </c>
      <c r="N101" s="197">
        <v>20.6</v>
      </c>
      <c r="O101" s="197">
        <v>27.1</v>
      </c>
      <c r="P101" s="32"/>
      <c r="Q101" s="32"/>
      <c r="R101" s="32"/>
    </row>
    <row r="102" spans="2:19" s="14" customFormat="1" x14ac:dyDescent="0.3">
      <c r="B102" s="210"/>
      <c r="C102" s="208"/>
      <c r="D102" s="222"/>
      <c r="E102" s="112">
        <v>914</v>
      </c>
      <c r="F102" s="100" t="s">
        <v>258</v>
      </c>
      <c r="G102" s="99" t="s">
        <v>222</v>
      </c>
      <c r="H102" s="99" t="s">
        <v>202</v>
      </c>
      <c r="I102" s="99"/>
      <c r="J102" s="116">
        <v>160</v>
      </c>
      <c r="K102" s="116">
        <v>65</v>
      </c>
      <c r="L102" s="116">
        <v>131</v>
      </c>
      <c r="M102" s="115">
        <v>35</v>
      </c>
      <c r="N102" s="115">
        <v>35</v>
      </c>
      <c r="O102" s="197">
        <v>28.5</v>
      </c>
      <c r="P102" s="32"/>
      <c r="Q102" s="32"/>
      <c r="R102" s="32"/>
      <c r="S102" s="32"/>
    </row>
    <row r="103" spans="2:19" s="14" customFormat="1" x14ac:dyDescent="0.3">
      <c r="B103" s="210"/>
      <c r="C103" s="208"/>
      <c r="D103" s="222"/>
      <c r="E103" s="112">
        <v>914</v>
      </c>
      <c r="F103" s="100" t="s">
        <v>206</v>
      </c>
      <c r="G103" s="99" t="s">
        <v>224</v>
      </c>
      <c r="H103" s="99" t="s">
        <v>202</v>
      </c>
      <c r="I103" s="99"/>
      <c r="J103" s="116">
        <v>418.9</v>
      </c>
      <c r="K103" s="116">
        <v>1</v>
      </c>
      <c r="L103" s="116">
        <v>2</v>
      </c>
      <c r="M103" s="115">
        <v>5</v>
      </c>
      <c r="N103" s="115">
        <v>5</v>
      </c>
      <c r="O103" s="197">
        <v>5</v>
      </c>
      <c r="P103" s="32"/>
      <c r="Q103" s="32"/>
      <c r="R103" s="32"/>
      <c r="S103" s="32"/>
    </row>
    <row r="104" spans="2:19" s="14" customFormat="1" x14ac:dyDescent="0.3">
      <c r="B104" s="210"/>
      <c r="C104" s="208"/>
      <c r="D104" s="222"/>
      <c r="E104" s="112">
        <v>914</v>
      </c>
      <c r="F104" s="100" t="s">
        <v>225</v>
      </c>
      <c r="G104" s="99" t="s">
        <v>226</v>
      </c>
      <c r="H104" s="99" t="s">
        <v>227</v>
      </c>
      <c r="I104" s="99"/>
      <c r="J104" s="116">
        <v>56</v>
      </c>
      <c r="K104" s="116">
        <v>60.2</v>
      </c>
      <c r="L104" s="116">
        <v>60</v>
      </c>
      <c r="M104" s="115">
        <v>58</v>
      </c>
      <c r="N104" s="115">
        <v>58</v>
      </c>
      <c r="O104" s="197">
        <v>58</v>
      </c>
      <c r="P104" s="32"/>
      <c r="Q104" s="32"/>
      <c r="R104" s="32"/>
      <c r="S104" s="32"/>
    </row>
    <row r="105" spans="2:19" s="14" customFormat="1" ht="30" x14ac:dyDescent="0.3">
      <c r="B105" s="210"/>
      <c r="C105" s="208"/>
      <c r="D105" s="222"/>
      <c r="E105" s="112">
        <v>914</v>
      </c>
      <c r="F105" s="100" t="s">
        <v>228</v>
      </c>
      <c r="G105" s="99" t="s">
        <v>259</v>
      </c>
      <c r="H105" s="99" t="s">
        <v>227</v>
      </c>
      <c r="I105" s="99"/>
      <c r="J105" s="116">
        <v>31</v>
      </c>
      <c r="K105" s="116">
        <v>22</v>
      </c>
      <c r="L105" s="116">
        <v>5</v>
      </c>
      <c r="M105" s="115">
        <v>2</v>
      </c>
      <c r="N105" s="115">
        <v>2</v>
      </c>
      <c r="O105" s="115">
        <v>2</v>
      </c>
      <c r="P105" s="32"/>
      <c r="Q105" s="32"/>
      <c r="R105" s="32"/>
      <c r="S105" s="32"/>
    </row>
    <row r="106" spans="2:19" s="14" customFormat="1" x14ac:dyDescent="0.3">
      <c r="B106" s="210"/>
      <c r="C106" s="208"/>
      <c r="D106" s="222"/>
      <c r="E106" s="112">
        <v>914</v>
      </c>
      <c r="F106" s="100" t="s">
        <v>229</v>
      </c>
      <c r="G106" s="99" t="s">
        <v>231</v>
      </c>
      <c r="H106" s="99" t="s">
        <v>227</v>
      </c>
      <c r="I106" s="99"/>
      <c r="J106" s="116">
        <v>4</v>
      </c>
      <c r="K106" s="116">
        <v>26</v>
      </c>
      <c r="L106" s="116">
        <v>33</v>
      </c>
      <c r="M106" s="115">
        <v>1</v>
      </c>
      <c r="N106" s="115">
        <v>1</v>
      </c>
      <c r="O106" s="197">
        <v>1</v>
      </c>
      <c r="P106" s="32"/>
      <c r="Q106" s="32"/>
      <c r="R106" s="32"/>
      <c r="S106" s="32"/>
    </row>
    <row r="107" spans="2:19" s="14" customFormat="1" x14ac:dyDescent="0.3">
      <c r="B107" s="210"/>
      <c r="C107" s="209"/>
      <c r="D107" s="223"/>
      <c r="E107" s="100">
        <v>914</v>
      </c>
      <c r="F107" s="99" t="s">
        <v>229</v>
      </c>
      <c r="G107" s="99" t="s">
        <v>230</v>
      </c>
      <c r="H107" s="99" t="s">
        <v>227</v>
      </c>
      <c r="I107" s="116"/>
      <c r="J107" s="116">
        <v>4</v>
      </c>
      <c r="K107" s="116">
        <v>2</v>
      </c>
      <c r="L107" s="116">
        <v>2</v>
      </c>
      <c r="M107" s="115">
        <v>2</v>
      </c>
      <c r="N107" s="197">
        <v>2</v>
      </c>
      <c r="O107" s="197">
        <v>2</v>
      </c>
      <c r="P107" s="32"/>
      <c r="Q107" s="32"/>
      <c r="R107" s="32"/>
    </row>
    <row r="108" spans="2:19" s="14" customFormat="1" x14ac:dyDescent="0.3">
      <c r="B108" s="173"/>
      <c r="C108" s="171"/>
      <c r="D108" s="172"/>
      <c r="E108" s="100">
        <v>914</v>
      </c>
      <c r="F108" s="99" t="s">
        <v>358</v>
      </c>
      <c r="G108" s="99" t="s">
        <v>359</v>
      </c>
      <c r="H108" s="99" t="s">
        <v>346</v>
      </c>
      <c r="I108" s="116"/>
      <c r="J108" s="116">
        <v>1.2</v>
      </c>
      <c r="K108" s="116"/>
      <c r="L108" s="116">
        <v>1</v>
      </c>
      <c r="M108" s="115"/>
      <c r="N108" s="178"/>
      <c r="O108" s="178"/>
      <c r="P108" s="32"/>
      <c r="Q108" s="32"/>
      <c r="R108" s="32"/>
    </row>
    <row r="109" spans="2:19" s="14" customFormat="1" x14ac:dyDescent="0.3">
      <c r="B109" s="203" t="s">
        <v>36</v>
      </c>
      <c r="C109" s="204" t="s">
        <v>114</v>
      </c>
      <c r="D109" s="137" t="s">
        <v>16</v>
      </c>
      <c r="E109" s="101"/>
      <c r="F109" s="96"/>
      <c r="G109" s="139"/>
      <c r="H109" s="96"/>
      <c r="I109" s="114" t="e">
        <f>SUM(#REF!+#REF!+#REF!)</f>
        <v>#REF!</v>
      </c>
      <c r="J109" s="114">
        <f>SUM(J112+J119+J124)</f>
        <v>8185.2</v>
      </c>
      <c r="K109" s="114">
        <f t="shared" ref="K109:O109" si="23">SUM(K112+K119+K124)</f>
        <v>6298.2000000000007</v>
      </c>
      <c r="L109" s="114">
        <f t="shared" si="23"/>
        <v>4403.3</v>
      </c>
      <c r="M109" s="114">
        <f t="shared" si="23"/>
        <v>3137.1000000000004</v>
      </c>
      <c r="N109" s="114">
        <f t="shared" si="23"/>
        <v>3046.4</v>
      </c>
      <c r="O109" s="114">
        <f t="shared" si="23"/>
        <v>3064.1000000000004</v>
      </c>
      <c r="P109" s="32"/>
      <c r="Q109" s="32"/>
      <c r="R109" s="32"/>
    </row>
    <row r="110" spans="2:19" s="14" customFormat="1" x14ac:dyDescent="0.3">
      <c r="B110" s="203"/>
      <c r="C110" s="205"/>
      <c r="D110" s="112" t="s">
        <v>240</v>
      </c>
      <c r="E110" s="100"/>
      <c r="F110" s="99"/>
      <c r="G110" s="103"/>
      <c r="H110" s="99"/>
      <c r="I110" s="116"/>
      <c r="J110" s="116"/>
      <c r="K110" s="116"/>
      <c r="L110" s="116"/>
      <c r="M110" s="115"/>
      <c r="N110" s="178"/>
      <c r="O110" s="178"/>
      <c r="P110" s="32"/>
      <c r="Q110" s="32"/>
      <c r="R110" s="32"/>
    </row>
    <row r="111" spans="2:19" s="14" customFormat="1" ht="45" x14ac:dyDescent="0.3">
      <c r="B111" s="203"/>
      <c r="C111" s="206"/>
      <c r="D111" s="112" t="s">
        <v>244</v>
      </c>
      <c r="E111" s="100"/>
      <c r="F111" s="99"/>
      <c r="G111" s="103"/>
      <c r="H111" s="99"/>
      <c r="I111" s="116"/>
      <c r="J111" s="116"/>
      <c r="K111" s="116"/>
      <c r="L111" s="116"/>
      <c r="M111" s="115"/>
      <c r="N111" s="178"/>
      <c r="O111" s="178"/>
      <c r="P111" s="32"/>
      <c r="Q111" s="32"/>
      <c r="R111" s="32"/>
    </row>
    <row r="112" spans="2:19" s="14" customFormat="1" x14ac:dyDescent="0.3">
      <c r="B112" s="207" t="s">
        <v>44</v>
      </c>
      <c r="C112" s="207" t="s">
        <v>183</v>
      </c>
      <c r="D112" s="112" t="s">
        <v>16</v>
      </c>
      <c r="E112" s="100"/>
      <c r="F112" s="99"/>
      <c r="G112" s="103"/>
      <c r="H112" s="99"/>
      <c r="I112" s="116"/>
      <c r="J112" s="116">
        <f>J115+J116+J117+J118+J114</f>
        <v>5195</v>
      </c>
      <c r="K112" s="116">
        <f t="shared" ref="K112:O112" si="24">K115+K116+K117+K118</f>
        <v>2947.4</v>
      </c>
      <c r="L112" s="116">
        <f t="shared" si="24"/>
        <v>2063.5</v>
      </c>
      <c r="M112" s="116">
        <f t="shared" si="24"/>
        <v>1652.4</v>
      </c>
      <c r="N112" s="116">
        <f t="shared" si="24"/>
        <v>1652.4</v>
      </c>
      <c r="O112" s="116">
        <f t="shared" si="24"/>
        <v>1652.4</v>
      </c>
      <c r="P112" s="32"/>
      <c r="Q112" s="32"/>
      <c r="R112" s="32"/>
    </row>
    <row r="113" spans="2:18" s="14" customFormat="1" x14ac:dyDescent="0.3">
      <c r="B113" s="208"/>
      <c r="C113" s="208"/>
      <c r="D113" s="112" t="s">
        <v>266</v>
      </c>
      <c r="E113" s="100"/>
      <c r="F113" s="99"/>
      <c r="G113" s="103"/>
      <c r="H113" s="99"/>
      <c r="I113" s="116"/>
      <c r="J113" s="116"/>
      <c r="K113" s="116"/>
      <c r="L113" s="116"/>
      <c r="M113" s="115"/>
      <c r="N113" s="178"/>
      <c r="O113" s="178"/>
      <c r="P113" s="32"/>
      <c r="Q113" s="32"/>
      <c r="R113" s="32"/>
    </row>
    <row r="114" spans="2:18" s="14" customFormat="1" x14ac:dyDescent="0.3">
      <c r="B114" s="208"/>
      <c r="C114" s="208"/>
      <c r="D114" s="112"/>
      <c r="E114" s="100">
        <v>914</v>
      </c>
      <c r="F114" s="99" t="s">
        <v>347</v>
      </c>
      <c r="G114" s="103" t="s">
        <v>348</v>
      </c>
      <c r="H114" s="99" t="s">
        <v>202</v>
      </c>
      <c r="I114" s="116"/>
      <c r="J114" s="116">
        <v>1400</v>
      </c>
      <c r="K114" s="116"/>
      <c r="L114" s="116"/>
      <c r="M114" s="115"/>
      <c r="N114" s="178"/>
      <c r="O114" s="178"/>
      <c r="P114" s="32"/>
      <c r="Q114" s="32"/>
      <c r="R114" s="32"/>
    </row>
    <row r="115" spans="2:18" s="14" customFormat="1" ht="45" x14ac:dyDescent="0.3">
      <c r="B115" s="208"/>
      <c r="C115" s="208"/>
      <c r="D115" s="112" t="s">
        <v>244</v>
      </c>
      <c r="E115" s="100">
        <v>914</v>
      </c>
      <c r="F115" s="99" t="s">
        <v>260</v>
      </c>
      <c r="G115" s="103" t="s">
        <v>261</v>
      </c>
      <c r="H115" s="99" t="s">
        <v>202</v>
      </c>
      <c r="I115" s="116"/>
      <c r="J115" s="116">
        <v>495</v>
      </c>
      <c r="K115" s="116">
        <v>560.4</v>
      </c>
      <c r="L115" s="116">
        <v>205</v>
      </c>
      <c r="M115" s="115">
        <v>200</v>
      </c>
      <c r="N115" s="197">
        <v>200</v>
      </c>
      <c r="O115" s="197">
        <v>200</v>
      </c>
      <c r="P115" s="32"/>
      <c r="Q115" s="32"/>
      <c r="R115" s="32"/>
    </row>
    <row r="116" spans="2:18" s="14" customFormat="1" x14ac:dyDescent="0.3">
      <c r="B116" s="208"/>
      <c r="C116" s="208"/>
      <c r="D116" s="221" t="s">
        <v>84</v>
      </c>
      <c r="E116" s="100">
        <v>971</v>
      </c>
      <c r="F116" s="99" t="s">
        <v>260</v>
      </c>
      <c r="G116" s="103" t="s">
        <v>262</v>
      </c>
      <c r="H116" s="99" t="s">
        <v>161</v>
      </c>
      <c r="I116" s="116"/>
      <c r="J116" s="116">
        <v>695</v>
      </c>
      <c r="K116" s="116"/>
      <c r="L116" s="116"/>
      <c r="M116" s="115"/>
      <c r="N116" s="197"/>
      <c r="O116" s="197"/>
      <c r="P116" s="32"/>
      <c r="Q116" s="32"/>
      <c r="R116" s="32"/>
    </row>
    <row r="117" spans="2:18" s="14" customFormat="1" x14ac:dyDescent="0.3">
      <c r="B117" s="208"/>
      <c r="C117" s="208"/>
      <c r="D117" s="222"/>
      <c r="E117" s="100">
        <v>971</v>
      </c>
      <c r="F117" s="99" t="s">
        <v>260</v>
      </c>
      <c r="G117" s="103" t="s">
        <v>320</v>
      </c>
      <c r="H117" s="99" t="s">
        <v>202</v>
      </c>
      <c r="I117" s="116"/>
      <c r="J117" s="116">
        <v>2555</v>
      </c>
      <c r="K117" s="116">
        <v>2350</v>
      </c>
      <c r="L117" s="116">
        <v>1848.5</v>
      </c>
      <c r="M117" s="115">
        <v>1442.4</v>
      </c>
      <c r="N117" s="197">
        <v>1442.4</v>
      </c>
      <c r="O117" s="197">
        <v>1442.4</v>
      </c>
      <c r="P117" s="32"/>
      <c r="Q117" s="32"/>
      <c r="R117" s="32"/>
    </row>
    <row r="118" spans="2:18" s="14" customFormat="1" x14ac:dyDescent="0.3">
      <c r="B118" s="209"/>
      <c r="C118" s="209"/>
      <c r="D118" s="223"/>
      <c r="E118" s="100">
        <v>971</v>
      </c>
      <c r="F118" s="99" t="s">
        <v>260</v>
      </c>
      <c r="G118" s="99" t="s">
        <v>320</v>
      </c>
      <c r="H118" s="100">
        <v>800</v>
      </c>
      <c r="I118" s="116"/>
      <c r="J118" s="116">
        <v>50</v>
      </c>
      <c r="K118" s="116">
        <v>37</v>
      </c>
      <c r="L118" s="116">
        <v>10</v>
      </c>
      <c r="M118" s="115">
        <v>10</v>
      </c>
      <c r="N118" s="197">
        <v>10</v>
      </c>
      <c r="O118" s="197">
        <v>10</v>
      </c>
      <c r="P118" s="32"/>
      <c r="Q118" s="32"/>
      <c r="R118" s="32"/>
    </row>
    <row r="119" spans="2:18" s="14" customFormat="1" x14ac:dyDescent="0.3">
      <c r="B119" s="228" t="s">
        <v>38</v>
      </c>
      <c r="C119" s="225" t="s">
        <v>142</v>
      </c>
      <c r="D119" s="112" t="s">
        <v>16</v>
      </c>
      <c r="E119" s="100"/>
      <c r="F119" s="99"/>
      <c r="G119" s="99"/>
      <c r="H119" s="100"/>
      <c r="I119" s="116"/>
      <c r="J119" s="116">
        <f>J121+J122+J123</f>
        <v>2940.2</v>
      </c>
      <c r="K119" s="116">
        <f t="shared" ref="K119:O119" si="25">K121+K122+K123</f>
        <v>3350.8</v>
      </c>
      <c r="L119" s="116">
        <f t="shared" si="25"/>
        <v>2339.8000000000002</v>
      </c>
      <c r="M119" s="116">
        <f t="shared" si="25"/>
        <v>1484.7</v>
      </c>
      <c r="N119" s="116">
        <f t="shared" si="25"/>
        <v>1394</v>
      </c>
      <c r="O119" s="116">
        <f t="shared" si="25"/>
        <v>1411.7</v>
      </c>
      <c r="P119" s="32"/>
      <c r="Q119" s="32"/>
      <c r="R119" s="32"/>
    </row>
    <row r="120" spans="2:18" s="14" customFormat="1" x14ac:dyDescent="0.3">
      <c r="B120" s="229"/>
      <c r="C120" s="226"/>
      <c r="D120" s="112" t="s">
        <v>240</v>
      </c>
      <c r="E120" s="100"/>
      <c r="F120" s="99"/>
      <c r="G120" s="99"/>
      <c r="H120" s="100"/>
      <c r="I120" s="116"/>
      <c r="J120" s="116"/>
      <c r="K120" s="116"/>
      <c r="L120" s="116"/>
      <c r="M120" s="115"/>
      <c r="N120" s="178"/>
      <c r="O120" s="178"/>
      <c r="P120" s="32"/>
      <c r="Q120" s="32"/>
      <c r="R120" s="32"/>
    </row>
    <row r="121" spans="2:18" s="14" customFormat="1" ht="30" x14ac:dyDescent="0.3">
      <c r="B121" s="229"/>
      <c r="C121" s="226"/>
      <c r="D121" s="221" t="s">
        <v>84</v>
      </c>
      <c r="E121" s="100">
        <v>971</v>
      </c>
      <c r="F121" s="99" t="s">
        <v>263</v>
      </c>
      <c r="G121" s="99" t="s">
        <v>264</v>
      </c>
      <c r="H121" s="99" t="s">
        <v>161</v>
      </c>
      <c r="I121" s="116"/>
      <c r="J121" s="116">
        <v>2629.2</v>
      </c>
      <c r="K121" s="116">
        <v>3052.3</v>
      </c>
      <c r="L121" s="116">
        <v>2007.4</v>
      </c>
      <c r="M121" s="115">
        <v>1294.7</v>
      </c>
      <c r="N121" s="196">
        <v>1204</v>
      </c>
      <c r="O121" s="196">
        <v>1221.7</v>
      </c>
      <c r="P121" s="32"/>
      <c r="Q121" s="32"/>
      <c r="R121" s="32"/>
    </row>
    <row r="122" spans="2:18" s="14" customFormat="1" ht="30" x14ac:dyDescent="0.3">
      <c r="B122" s="229"/>
      <c r="C122" s="226"/>
      <c r="D122" s="222"/>
      <c r="E122" s="100">
        <v>971</v>
      </c>
      <c r="F122" s="99" t="s">
        <v>263</v>
      </c>
      <c r="G122" s="99" t="s">
        <v>264</v>
      </c>
      <c r="H122" s="99" t="s">
        <v>202</v>
      </c>
      <c r="I122" s="116"/>
      <c r="J122" s="116">
        <v>231</v>
      </c>
      <c r="K122" s="116">
        <v>238.5</v>
      </c>
      <c r="L122" s="116">
        <v>228.4</v>
      </c>
      <c r="M122" s="115">
        <v>140</v>
      </c>
      <c r="N122" s="196">
        <v>140</v>
      </c>
      <c r="O122" s="196">
        <v>140</v>
      </c>
      <c r="P122" s="32"/>
      <c r="Q122" s="32"/>
      <c r="R122" s="32"/>
    </row>
    <row r="123" spans="2:18" s="14" customFormat="1" ht="30" x14ac:dyDescent="0.3">
      <c r="B123" s="230"/>
      <c r="C123" s="227"/>
      <c r="D123" s="223"/>
      <c r="E123" s="100">
        <v>971</v>
      </c>
      <c r="F123" s="99" t="s">
        <v>263</v>
      </c>
      <c r="G123" s="99" t="s">
        <v>264</v>
      </c>
      <c r="H123" s="99" t="s">
        <v>213</v>
      </c>
      <c r="I123" s="116"/>
      <c r="J123" s="116">
        <v>80</v>
      </c>
      <c r="K123" s="116">
        <v>60</v>
      </c>
      <c r="L123" s="116">
        <v>104</v>
      </c>
      <c r="M123" s="115">
        <v>50</v>
      </c>
      <c r="N123" s="196">
        <v>50</v>
      </c>
      <c r="O123" s="196">
        <v>50</v>
      </c>
      <c r="P123" s="32"/>
      <c r="Q123" s="32"/>
      <c r="R123" s="32"/>
    </row>
    <row r="124" spans="2:18" s="14" customFormat="1" x14ac:dyDescent="0.3">
      <c r="B124" s="160"/>
      <c r="C124" s="225" t="s">
        <v>313</v>
      </c>
      <c r="D124" s="112" t="s">
        <v>16</v>
      </c>
      <c r="E124" s="100">
        <v>971</v>
      </c>
      <c r="F124" s="99" t="s">
        <v>260</v>
      </c>
      <c r="G124" s="99" t="s">
        <v>349</v>
      </c>
      <c r="H124" s="99" t="s">
        <v>202</v>
      </c>
      <c r="I124" s="116"/>
      <c r="J124" s="116">
        <f>J126</f>
        <v>50</v>
      </c>
      <c r="K124" s="116">
        <f t="shared" ref="K124:M124" si="26">K126</f>
        <v>0</v>
      </c>
      <c r="L124" s="116">
        <f t="shared" si="26"/>
        <v>0</v>
      </c>
      <c r="M124" s="116">
        <f t="shared" si="26"/>
        <v>0</v>
      </c>
      <c r="N124" s="196"/>
      <c r="O124" s="196"/>
      <c r="P124" s="32"/>
      <c r="Q124" s="32"/>
      <c r="R124" s="32"/>
    </row>
    <row r="125" spans="2:18" s="14" customFormat="1" x14ac:dyDescent="0.3">
      <c r="B125" s="160"/>
      <c r="C125" s="226"/>
      <c r="D125" s="112" t="s">
        <v>240</v>
      </c>
      <c r="E125" s="100"/>
      <c r="F125" s="99"/>
      <c r="G125" s="99"/>
      <c r="H125" s="99"/>
      <c r="I125" s="116"/>
      <c r="J125" s="116"/>
      <c r="K125" s="116"/>
      <c r="L125" s="116"/>
      <c r="M125" s="115"/>
      <c r="N125" s="178"/>
      <c r="O125" s="178"/>
      <c r="P125" s="32"/>
      <c r="Q125" s="32"/>
      <c r="R125" s="32"/>
    </row>
    <row r="126" spans="2:18" s="14" customFormat="1" ht="26.25" customHeight="1" x14ac:dyDescent="0.3">
      <c r="B126" s="160"/>
      <c r="C126" s="227"/>
      <c r="D126" s="161" t="s">
        <v>84</v>
      </c>
      <c r="E126" s="100"/>
      <c r="F126" s="99"/>
      <c r="G126" s="99"/>
      <c r="H126" s="99"/>
      <c r="I126" s="116"/>
      <c r="J126" s="116">
        <v>50</v>
      </c>
      <c r="K126" s="116"/>
      <c r="L126" s="116"/>
      <c r="M126" s="115"/>
      <c r="N126" s="178"/>
      <c r="O126" s="178"/>
      <c r="P126" s="32"/>
      <c r="Q126" s="32"/>
      <c r="R126" s="32"/>
    </row>
    <row r="127" spans="2:18" s="14" customFormat="1" x14ac:dyDescent="0.3">
      <c r="B127" s="204" t="s">
        <v>40</v>
      </c>
      <c r="C127" s="204" t="s">
        <v>118</v>
      </c>
      <c r="D127" s="137" t="s">
        <v>16</v>
      </c>
      <c r="E127" s="101"/>
      <c r="F127" s="96"/>
      <c r="G127" s="96"/>
      <c r="H127" s="96"/>
      <c r="I127" s="114">
        <f>SUM(I130+I134+I137)</f>
        <v>70</v>
      </c>
      <c r="J127" s="114">
        <f t="shared" ref="J127:O127" si="27">SUM(J130+J134+J137)</f>
        <v>4445</v>
      </c>
      <c r="K127" s="114">
        <f t="shared" si="27"/>
        <v>31</v>
      </c>
      <c r="L127" s="114">
        <f t="shared" si="27"/>
        <v>140</v>
      </c>
      <c r="M127" s="114">
        <f t="shared" si="27"/>
        <v>10</v>
      </c>
      <c r="N127" s="114">
        <f t="shared" si="27"/>
        <v>10</v>
      </c>
      <c r="O127" s="114">
        <f t="shared" si="27"/>
        <v>10</v>
      </c>
      <c r="P127" s="32"/>
      <c r="Q127" s="32"/>
      <c r="R127" s="32"/>
    </row>
    <row r="128" spans="2:18" s="14" customFormat="1" x14ac:dyDescent="0.3">
      <c r="B128" s="205"/>
      <c r="C128" s="205"/>
      <c r="D128" s="112" t="s">
        <v>265</v>
      </c>
      <c r="E128" s="100"/>
      <c r="F128" s="99"/>
      <c r="G128" s="99"/>
      <c r="H128" s="99"/>
      <c r="I128" s="116"/>
      <c r="J128" s="116"/>
      <c r="K128" s="116"/>
      <c r="L128" s="116"/>
      <c r="M128" s="115"/>
      <c r="N128" s="178"/>
      <c r="O128" s="178"/>
      <c r="P128" s="32"/>
      <c r="Q128" s="32"/>
      <c r="R128" s="32"/>
    </row>
    <row r="129" spans="2:18" s="14" customFormat="1" ht="105" customHeight="1" x14ac:dyDescent="0.3">
      <c r="B129" s="206"/>
      <c r="C129" s="206"/>
      <c r="D129" s="112" t="s">
        <v>244</v>
      </c>
      <c r="E129" s="100"/>
      <c r="F129" s="99"/>
      <c r="G129" s="99"/>
      <c r="H129" s="99"/>
      <c r="I129" s="116"/>
      <c r="J129" s="116"/>
      <c r="K129" s="116"/>
      <c r="L129" s="116"/>
      <c r="M129" s="115"/>
      <c r="N129" s="178"/>
      <c r="O129" s="178"/>
      <c r="P129" s="32"/>
      <c r="Q129" s="32"/>
      <c r="R129" s="32"/>
    </row>
    <row r="130" spans="2:18" s="14" customFormat="1" x14ac:dyDescent="0.3">
      <c r="B130" s="207" t="s">
        <v>52</v>
      </c>
      <c r="C130" s="207" t="s">
        <v>119</v>
      </c>
      <c r="D130" s="112" t="s">
        <v>16</v>
      </c>
      <c r="E130" s="100"/>
      <c r="F130" s="99"/>
      <c r="G130" s="99"/>
      <c r="H130" s="99"/>
      <c r="I130" s="116">
        <v>60</v>
      </c>
      <c r="J130" s="116">
        <f>J132</f>
        <v>20</v>
      </c>
      <c r="K130" s="116">
        <f>K132</f>
        <v>26</v>
      </c>
      <c r="L130" s="116">
        <f>L132+L133</f>
        <v>132</v>
      </c>
      <c r="M130" s="116">
        <f>M132</f>
        <v>2</v>
      </c>
      <c r="N130" s="116">
        <f t="shared" ref="N130:O130" si="28">N132</f>
        <v>2</v>
      </c>
      <c r="O130" s="116">
        <f t="shared" si="28"/>
        <v>2</v>
      </c>
      <c r="P130" s="32"/>
      <c r="Q130" s="32"/>
      <c r="R130" s="32"/>
    </row>
    <row r="131" spans="2:18" s="14" customFormat="1" x14ac:dyDescent="0.3">
      <c r="B131" s="208"/>
      <c r="C131" s="208"/>
      <c r="D131" s="112" t="s">
        <v>265</v>
      </c>
      <c r="E131" s="100"/>
      <c r="F131" s="99"/>
      <c r="G131" s="99"/>
      <c r="H131" s="99"/>
      <c r="I131" s="116"/>
      <c r="J131" s="116"/>
      <c r="K131" s="116"/>
      <c r="L131" s="116"/>
      <c r="M131" s="115"/>
      <c r="N131" s="178"/>
      <c r="O131" s="178"/>
      <c r="P131" s="32"/>
      <c r="Q131" s="32"/>
      <c r="R131" s="32"/>
    </row>
    <row r="132" spans="2:18" s="14" customFormat="1" ht="45" x14ac:dyDescent="0.3">
      <c r="B132" s="209"/>
      <c r="C132" s="209"/>
      <c r="D132" s="112" t="s">
        <v>245</v>
      </c>
      <c r="E132" s="100">
        <v>914</v>
      </c>
      <c r="F132" s="99" t="s">
        <v>232</v>
      </c>
      <c r="G132" s="99" t="s">
        <v>268</v>
      </c>
      <c r="H132" s="99" t="s">
        <v>202</v>
      </c>
      <c r="I132" s="116"/>
      <c r="J132" s="116">
        <v>20</v>
      </c>
      <c r="K132" s="116">
        <v>26</v>
      </c>
      <c r="L132" s="116">
        <v>9.9</v>
      </c>
      <c r="M132" s="115">
        <v>2</v>
      </c>
      <c r="N132" s="197">
        <v>2</v>
      </c>
      <c r="O132" s="197">
        <v>2</v>
      </c>
      <c r="P132" s="32"/>
      <c r="Q132" s="32"/>
      <c r="R132" s="32"/>
    </row>
    <row r="133" spans="2:18" s="14" customFormat="1" x14ac:dyDescent="0.3">
      <c r="B133" s="202"/>
      <c r="C133" s="202"/>
      <c r="D133" s="112"/>
      <c r="E133" s="100">
        <v>914</v>
      </c>
      <c r="F133" s="99" t="s">
        <v>367</v>
      </c>
      <c r="G133" s="99" t="s">
        <v>268</v>
      </c>
      <c r="H133" s="99" t="s">
        <v>202</v>
      </c>
      <c r="I133" s="116"/>
      <c r="J133" s="116"/>
      <c r="K133" s="116"/>
      <c r="L133" s="116">
        <v>122.1</v>
      </c>
      <c r="M133" s="115"/>
      <c r="N133" s="197"/>
      <c r="O133" s="197"/>
      <c r="P133" s="32"/>
      <c r="Q133" s="32"/>
      <c r="R133" s="32"/>
    </row>
    <row r="134" spans="2:18" s="14" customFormat="1" x14ac:dyDescent="0.3">
      <c r="B134" s="228" t="s">
        <v>53</v>
      </c>
      <c r="C134" s="207" t="s">
        <v>120</v>
      </c>
      <c r="D134" s="112" t="s">
        <v>16</v>
      </c>
      <c r="E134" s="100"/>
      <c r="F134" s="99"/>
      <c r="G134" s="99"/>
      <c r="H134" s="99"/>
      <c r="I134" s="116">
        <v>5</v>
      </c>
      <c r="J134" s="116">
        <f>J136</f>
        <v>4423</v>
      </c>
      <c r="K134" s="116">
        <f>K136</f>
        <v>3</v>
      </c>
      <c r="L134" s="116">
        <f>L136</f>
        <v>2</v>
      </c>
      <c r="M134" s="115">
        <f>M136</f>
        <v>2</v>
      </c>
      <c r="N134" s="115">
        <f t="shared" ref="N134:O134" si="29">N136</f>
        <v>2</v>
      </c>
      <c r="O134" s="115">
        <f t="shared" si="29"/>
        <v>2</v>
      </c>
      <c r="P134" s="32"/>
      <c r="Q134" s="32"/>
      <c r="R134" s="32"/>
    </row>
    <row r="135" spans="2:18" s="14" customFormat="1" x14ac:dyDescent="0.3">
      <c r="B135" s="229"/>
      <c r="C135" s="208"/>
      <c r="D135" s="112" t="s">
        <v>265</v>
      </c>
      <c r="E135" s="94"/>
      <c r="F135" s="95"/>
      <c r="G135" s="119"/>
      <c r="H135" s="94"/>
      <c r="I135" s="116"/>
      <c r="J135" s="116"/>
      <c r="K135" s="116"/>
      <c r="L135" s="116"/>
      <c r="M135" s="115"/>
      <c r="N135" s="198"/>
      <c r="O135" s="198"/>
      <c r="P135" s="32"/>
      <c r="Q135" s="32"/>
      <c r="R135" s="32"/>
    </row>
    <row r="136" spans="2:18" s="14" customFormat="1" ht="45" x14ac:dyDescent="0.3">
      <c r="B136" s="230"/>
      <c r="C136" s="209"/>
      <c r="D136" s="112" t="s">
        <v>244</v>
      </c>
      <c r="E136" s="97">
        <v>914</v>
      </c>
      <c r="F136" s="98" t="s">
        <v>232</v>
      </c>
      <c r="G136" s="120" t="s">
        <v>267</v>
      </c>
      <c r="H136" s="97">
        <v>200</v>
      </c>
      <c r="I136" s="116"/>
      <c r="J136" s="116">
        <v>4423</v>
      </c>
      <c r="K136" s="116">
        <v>3</v>
      </c>
      <c r="L136" s="116">
        <v>2</v>
      </c>
      <c r="M136" s="115">
        <v>2</v>
      </c>
      <c r="N136" s="115">
        <v>2</v>
      </c>
      <c r="O136" s="115">
        <v>2</v>
      </c>
      <c r="P136" s="32"/>
      <c r="Q136" s="32"/>
      <c r="R136" s="32"/>
    </row>
    <row r="137" spans="2:18" s="14" customFormat="1" x14ac:dyDescent="0.3">
      <c r="B137" s="228" t="s">
        <v>121</v>
      </c>
      <c r="C137" s="207" t="s">
        <v>122</v>
      </c>
      <c r="D137" s="112" t="s">
        <v>16</v>
      </c>
      <c r="E137" s="94"/>
      <c r="F137" s="95"/>
      <c r="G137" s="96"/>
      <c r="H137" s="94"/>
      <c r="I137" s="116">
        <v>5</v>
      </c>
      <c r="J137" s="116">
        <f t="shared" ref="J137:O137" si="30">J139</f>
        <v>2</v>
      </c>
      <c r="K137" s="116">
        <f t="shared" si="30"/>
        <v>2</v>
      </c>
      <c r="L137" s="116">
        <f t="shared" si="30"/>
        <v>6</v>
      </c>
      <c r="M137" s="116">
        <f t="shared" si="30"/>
        <v>6</v>
      </c>
      <c r="N137" s="116">
        <f t="shared" si="30"/>
        <v>6</v>
      </c>
      <c r="O137" s="116">
        <f t="shared" si="30"/>
        <v>6</v>
      </c>
      <c r="P137" s="32"/>
      <c r="Q137" s="32"/>
      <c r="R137" s="32"/>
    </row>
    <row r="138" spans="2:18" s="14" customFormat="1" x14ac:dyDescent="0.3">
      <c r="B138" s="229"/>
      <c r="C138" s="208"/>
      <c r="D138" s="112" t="s">
        <v>123</v>
      </c>
      <c r="E138" s="97"/>
      <c r="F138" s="98"/>
      <c r="G138" s="99"/>
      <c r="H138" s="97"/>
      <c r="I138" s="116"/>
      <c r="J138" s="116"/>
      <c r="K138" s="116"/>
      <c r="L138" s="116"/>
      <c r="M138" s="115"/>
      <c r="N138" s="198"/>
      <c r="O138" s="198"/>
      <c r="P138" s="32"/>
      <c r="Q138" s="32"/>
      <c r="R138" s="32"/>
    </row>
    <row r="139" spans="2:18" s="14" customFormat="1" ht="56.25" customHeight="1" x14ac:dyDescent="0.3">
      <c r="B139" s="230"/>
      <c r="C139" s="209"/>
      <c r="D139" s="112" t="s">
        <v>246</v>
      </c>
      <c r="E139" s="122">
        <v>914</v>
      </c>
      <c r="F139" s="98" t="s">
        <v>233</v>
      </c>
      <c r="G139" s="123" t="s">
        <v>269</v>
      </c>
      <c r="H139" s="97">
        <v>200</v>
      </c>
      <c r="I139" s="116"/>
      <c r="J139" s="116">
        <v>2</v>
      </c>
      <c r="K139" s="116">
        <v>2</v>
      </c>
      <c r="L139" s="116">
        <v>6</v>
      </c>
      <c r="M139" s="115">
        <v>6</v>
      </c>
      <c r="N139" s="115">
        <v>6</v>
      </c>
      <c r="O139" s="115">
        <v>6</v>
      </c>
      <c r="P139" s="32"/>
      <c r="Q139" s="32"/>
      <c r="R139" s="32"/>
    </row>
    <row r="140" spans="2:18" s="14" customFormat="1" x14ac:dyDescent="0.3">
      <c r="B140" s="204" t="s">
        <v>41</v>
      </c>
      <c r="C140" s="204" t="s">
        <v>124</v>
      </c>
      <c r="D140" s="137" t="s">
        <v>16</v>
      </c>
      <c r="E140" s="140"/>
      <c r="F140" s="141"/>
      <c r="G140" s="142"/>
      <c r="H140" s="94"/>
      <c r="I140" s="114">
        <f>SUM(I143+I147)</f>
        <v>538.70000000000005</v>
      </c>
      <c r="J140" s="114">
        <f>SUM(J143+J147+J151)</f>
        <v>737.90000000000009</v>
      </c>
      <c r="K140" s="114">
        <f>SUM(K143+K147+K151)</f>
        <v>409.7</v>
      </c>
      <c r="L140" s="114">
        <f>SUM(L143+L147+L151)</f>
        <v>203.6</v>
      </c>
      <c r="M140" s="114">
        <f>SUM(M143+M147+M151)</f>
        <v>13</v>
      </c>
      <c r="N140" s="114">
        <f t="shared" ref="N140:O140" si="31">SUM(N143+N147+N151)</f>
        <v>13</v>
      </c>
      <c r="O140" s="114">
        <f t="shared" si="31"/>
        <v>13</v>
      </c>
      <c r="P140" s="32"/>
      <c r="Q140" s="32"/>
      <c r="R140" s="32"/>
    </row>
    <row r="141" spans="2:18" s="14" customFormat="1" x14ac:dyDescent="0.3">
      <c r="B141" s="205"/>
      <c r="C141" s="205"/>
      <c r="D141" s="112" t="s">
        <v>271</v>
      </c>
      <c r="E141" s="126"/>
      <c r="F141" s="127"/>
      <c r="G141" s="128"/>
      <c r="H141" s="181"/>
      <c r="I141" s="116"/>
      <c r="J141" s="116"/>
      <c r="K141" s="116"/>
      <c r="L141" s="116"/>
      <c r="M141" s="115"/>
      <c r="N141" s="178"/>
      <c r="O141" s="178"/>
      <c r="P141" s="32"/>
      <c r="Q141" s="32"/>
      <c r="R141" s="32"/>
    </row>
    <row r="142" spans="2:18" s="14" customFormat="1" ht="74.25" customHeight="1" x14ac:dyDescent="0.3">
      <c r="B142" s="206"/>
      <c r="C142" s="206"/>
      <c r="D142" s="112" t="s">
        <v>244</v>
      </c>
      <c r="E142" s="122"/>
      <c r="F142" s="95"/>
      <c r="G142" s="96"/>
      <c r="H142" s="94"/>
      <c r="I142" s="116"/>
      <c r="J142" s="116"/>
      <c r="K142" s="116"/>
      <c r="L142" s="116"/>
      <c r="M142" s="115"/>
      <c r="N142" s="178"/>
      <c r="O142" s="178"/>
      <c r="P142" s="32"/>
      <c r="Q142" s="32"/>
      <c r="R142" s="32"/>
    </row>
    <row r="143" spans="2:18" s="14" customFormat="1" ht="18.75" customHeight="1" x14ac:dyDescent="0.3">
      <c r="B143" s="207" t="s">
        <v>42</v>
      </c>
      <c r="C143" s="207" t="s">
        <v>125</v>
      </c>
      <c r="D143" s="112" t="s">
        <v>16</v>
      </c>
      <c r="E143" s="122"/>
      <c r="F143" s="98"/>
      <c r="G143" s="99"/>
      <c r="H143" s="97"/>
      <c r="I143" s="116">
        <v>450</v>
      </c>
      <c r="J143" s="116">
        <f>J145+J146</f>
        <v>733.7</v>
      </c>
      <c r="K143" s="116">
        <f t="shared" ref="K143:O143" si="32">K145+K146</f>
        <v>0.5</v>
      </c>
      <c r="L143" s="116">
        <f t="shared" si="32"/>
        <v>0.5</v>
      </c>
      <c r="M143" s="116">
        <f t="shared" si="32"/>
        <v>0.5</v>
      </c>
      <c r="N143" s="116">
        <f t="shared" si="32"/>
        <v>0.5</v>
      </c>
      <c r="O143" s="116">
        <f t="shared" si="32"/>
        <v>0.5</v>
      </c>
      <c r="P143" s="32"/>
      <c r="Q143" s="32"/>
      <c r="R143" s="32"/>
    </row>
    <row r="144" spans="2:18" s="14" customFormat="1" x14ac:dyDescent="0.3">
      <c r="B144" s="208"/>
      <c r="C144" s="208"/>
      <c r="D144" s="112" t="s">
        <v>270</v>
      </c>
      <c r="E144" s="122"/>
      <c r="F144" s="125"/>
      <c r="G144" s="99"/>
      <c r="H144" s="97"/>
      <c r="I144" s="116"/>
      <c r="J144" s="116"/>
      <c r="K144" s="116"/>
      <c r="L144" s="116"/>
      <c r="M144" s="115"/>
      <c r="N144" s="178"/>
      <c r="O144" s="178"/>
      <c r="P144" s="32"/>
      <c r="Q144" s="32"/>
      <c r="R144" s="32"/>
    </row>
    <row r="145" spans="2:18" s="14" customFormat="1" ht="45" x14ac:dyDescent="0.3">
      <c r="B145" s="208"/>
      <c r="C145" s="208"/>
      <c r="D145" s="112" t="s">
        <v>244</v>
      </c>
      <c r="E145" s="126">
        <v>914</v>
      </c>
      <c r="F145" s="105" t="s">
        <v>272</v>
      </c>
      <c r="G145" s="104" t="s">
        <v>273</v>
      </c>
      <c r="H145" s="181">
        <v>200</v>
      </c>
      <c r="I145" s="116"/>
      <c r="J145" s="116">
        <v>733.7</v>
      </c>
      <c r="K145" s="116">
        <v>0</v>
      </c>
      <c r="L145" s="116">
        <v>0</v>
      </c>
      <c r="M145" s="115">
        <v>0</v>
      </c>
      <c r="N145" s="178"/>
      <c r="O145" s="178"/>
      <c r="P145" s="32"/>
      <c r="Q145" s="32"/>
      <c r="R145" s="32"/>
    </row>
    <row r="146" spans="2:18" s="14" customFormat="1" x14ac:dyDescent="0.3">
      <c r="B146" s="209"/>
      <c r="C146" s="209"/>
      <c r="D146" s="112"/>
      <c r="E146" s="126"/>
      <c r="F146" s="105" t="s">
        <v>200</v>
      </c>
      <c r="G146" s="99" t="s">
        <v>351</v>
      </c>
      <c r="H146" s="181">
        <v>200</v>
      </c>
      <c r="I146" s="116"/>
      <c r="J146" s="116"/>
      <c r="K146" s="116">
        <v>0.5</v>
      </c>
      <c r="L146" s="116">
        <v>0.5</v>
      </c>
      <c r="M146" s="115">
        <v>0.5</v>
      </c>
      <c r="N146" s="198">
        <v>0.5</v>
      </c>
      <c r="O146" s="198">
        <v>0.5</v>
      </c>
      <c r="P146" s="32"/>
      <c r="Q146" s="32"/>
      <c r="R146" s="32"/>
    </row>
    <row r="147" spans="2:18" s="14" customFormat="1" ht="18.75" customHeight="1" x14ac:dyDescent="0.3">
      <c r="B147" s="207" t="s">
        <v>43</v>
      </c>
      <c r="C147" s="207" t="s">
        <v>126</v>
      </c>
      <c r="D147" s="112" t="s">
        <v>16</v>
      </c>
      <c r="E147" s="122"/>
      <c r="F147" s="125"/>
      <c r="G147" s="123"/>
      <c r="H147" s="124"/>
      <c r="I147" s="116">
        <v>88.7</v>
      </c>
      <c r="J147" s="116">
        <f>J149+J150</f>
        <v>4.2</v>
      </c>
      <c r="K147" s="116">
        <f t="shared" ref="K147:O147" si="33">K149+K150</f>
        <v>0.5</v>
      </c>
      <c r="L147" s="116">
        <f t="shared" si="33"/>
        <v>0.5</v>
      </c>
      <c r="M147" s="116">
        <f t="shared" si="33"/>
        <v>0.5</v>
      </c>
      <c r="N147" s="116">
        <f t="shared" si="33"/>
        <v>0.5</v>
      </c>
      <c r="O147" s="116">
        <f t="shared" si="33"/>
        <v>0.5</v>
      </c>
      <c r="P147" s="32"/>
      <c r="Q147" s="32"/>
      <c r="R147" s="32"/>
    </row>
    <row r="148" spans="2:18" s="14" customFormat="1" x14ac:dyDescent="0.3">
      <c r="B148" s="208"/>
      <c r="C148" s="208"/>
      <c r="D148" s="112" t="s">
        <v>270</v>
      </c>
      <c r="E148" s="122"/>
      <c r="F148" s="95"/>
      <c r="G148" s="96"/>
      <c r="H148" s="94"/>
      <c r="I148" s="116"/>
      <c r="J148" s="116"/>
      <c r="K148" s="116"/>
      <c r="L148" s="116"/>
      <c r="M148" s="115"/>
      <c r="N148" s="178"/>
      <c r="O148" s="178"/>
      <c r="P148" s="32"/>
      <c r="Q148" s="32"/>
      <c r="R148" s="32"/>
    </row>
    <row r="149" spans="2:18" s="14" customFormat="1" ht="45" customHeight="1" x14ac:dyDescent="0.3">
      <c r="B149" s="208"/>
      <c r="C149" s="208"/>
      <c r="D149" s="221" t="s">
        <v>244</v>
      </c>
      <c r="E149" s="97">
        <v>914</v>
      </c>
      <c r="F149" s="98" t="s">
        <v>272</v>
      </c>
      <c r="G149" s="99" t="s">
        <v>274</v>
      </c>
      <c r="H149" s="97">
        <v>200</v>
      </c>
      <c r="I149" s="116"/>
      <c r="J149" s="116">
        <v>4.2</v>
      </c>
      <c r="K149" s="116">
        <v>0</v>
      </c>
      <c r="L149" s="116"/>
      <c r="M149" s="115"/>
      <c r="N149" s="178"/>
      <c r="O149" s="178"/>
      <c r="P149" s="32"/>
      <c r="Q149" s="32"/>
      <c r="R149" s="32"/>
    </row>
    <row r="150" spans="2:18" s="14" customFormat="1" x14ac:dyDescent="0.3">
      <c r="B150" s="209"/>
      <c r="C150" s="209"/>
      <c r="D150" s="223"/>
      <c r="E150" s="97"/>
      <c r="F150" s="98" t="s">
        <v>200</v>
      </c>
      <c r="G150" s="99" t="s">
        <v>274</v>
      </c>
      <c r="H150" s="97">
        <v>200</v>
      </c>
      <c r="I150" s="116"/>
      <c r="J150" s="116"/>
      <c r="K150" s="116">
        <v>0.5</v>
      </c>
      <c r="L150" s="116">
        <v>0.5</v>
      </c>
      <c r="M150" s="115">
        <v>0.5</v>
      </c>
      <c r="N150" s="178">
        <v>0.5</v>
      </c>
      <c r="O150" s="178">
        <v>0.5</v>
      </c>
      <c r="P150" s="32"/>
      <c r="Q150" s="32"/>
      <c r="R150" s="32"/>
    </row>
    <row r="151" spans="2:18" s="14" customFormat="1" x14ac:dyDescent="0.3">
      <c r="B151" s="207" t="s">
        <v>317</v>
      </c>
      <c r="C151" s="207" t="s">
        <v>318</v>
      </c>
      <c r="D151" s="112" t="s">
        <v>16</v>
      </c>
      <c r="E151" s="97"/>
      <c r="F151" s="98"/>
      <c r="G151" s="99"/>
      <c r="H151" s="97"/>
      <c r="I151" s="116"/>
      <c r="J151" s="116">
        <f>J154+J155+J153</f>
        <v>0</v>
      </c>
      <c r="K151" s="116">
        <f t="shared" ref="K151:O151" si="34">K154+K155+K153</f>
        <v>408.7</v>
      </c>
      <c r="L151" s="116">
        <f t="shared" si="34"/>
        <v>202.6</v>
      </c>
      <c r="M151" s="116">
        <f t="shared" si="34"/>
        <v>12</v>
      </c>
      <c r="N151" s="116">
        <f t="shared" si="34"/>
        <v>12</v>
      </c>
      <c r="O151" s="116">
        <f t="shared" si="34"/>
        <v>12</v>
      </c>
      <c r="P151" s="32"/>
      <c r="Q151" s="32"/>
      <c r="R151" s="32"/>
    </row>
    <row r="152" spans="2:18" s="14" customFormat="1" x14ac:dyDescent="0.3">
      <c r="B152" s="208"/>
      <c r="C152" s="208"/>
      <c r="D152" s="112" t="s">
        <v>270</v>
      </c>
      <c r="E152" s="97"/>
      <c r="F152" s="98"/>
      <c r="G152" s="99"/>
      <c r="H152" s="97"/>
      <c r="I152" s="116"/>
      <c r="J152" s="116"/>
      <c r="K152" s="116"/>
      <c r="L152" s="116"/>
      <c r="M152" s="115"/>
      <c r="N152" s="178"/>
      <c r="O152" s="178"/>
      <c r="P152" s="32"/>
      <c r="Q152" s="32"/>
      <c r="R152" s="32"/>
    </row>
    <row r="153" spans="2:18" s="14" customFormat="1" ht="45" x14ac:dyDescent="0.3">
      <c r="B153" s="208"/>
      <c r="C153" s="208"/>
      <c r="D153" s="112" t="s">
        <v>244</v>
      </c>
      <c r="E153" s="97">
        <v>914</v>
      </c>
      <c r="F153" s="98" t="s">
        <v>352</v>
      </c>
      <c r="G153" s="99" t="s">
        <v>319</v>
      </c>
      <c r="H153" s="97">
        <v>200</v>
      </c>
      <c r="I153" s="116"/>
      <c r="J153" s="116"/>
      <c r="K153" s="116">
        <v>212.7</v>
      </c>
      <c r="L153" s="116">
        <v>192.6</v>
      </c>
      <c r="M153" s="115">
        <v>1</v>
      </c>
      <c r="N153" s="196">
        <v>1</v>
      </c>
      <c r="O153" s="196">
        <v>1</v>
      </c>
      <c r="P153" s="32"/>
      <c r="Q153" s="32"/>
      <c r="R153" s="32"/>
    </row>
    <row r="154" spans="2:18" s="14" customFormat="1" ht="30" x14ac:dyDescent="0.3">
      <c r="B154" s="208"/>
      <c r="C154" s="208"/>
      <c r="D154" s="112" t="s">
        <v>316</v>
      </c>
      <c r="E154" s="97">
        <v>971</v>
      </c>
      <c r="F154" s="98" t="s">
        <v>200</v>
      </c>
      <c r="G154" s="99" t="s">
        <v>319</v>
      </c>
      <c r="H154" s="97">
        <v>200</v>
      </c>
      <c r="I154" s="116"/>
      <c r="J154" s="116"/>
      <c r="K154" s="116">
        <v>152</v>
      </c>
      <c r="L154" s="116">
        <v>10</v>
      </c>
      <c r="M154" s="115">
        <v>10</v>
      </c>
      <c r="N154" s="196">
        <v>10</v>
      </c>
      <c r="O154" s="196">
        <v>10</v>
      </c>
      <c r="P154" s="32"/>
      <c r="Q154" s="32"/>
      <c r="R154" s="32"/>
    </row>
    <row r="155" spans="2:18" s="14" customFormat="1" ht="45" x14ac:dyDescent="0.3">
      <c r="B155" s="209"/>
      <c r="C155" s="209"/>
      <c r="D155" s="112" t="s">
        <v>244</v>
      </c>
      <c r="E155" s="97">
        <v>914</v>
      </c>
      <c r="F155" s="98" t="s">
        <v>200</v>
      </c>
      <c r="G155" s="99" t="s">
        <v>319</v>
      </c>
      <c r="H155" s="97">
        <v>200</v>
      </c>
      <c r="I155" s="116"/>
      <c r="J155" s="116"/>
      <c r="K155" s="116">
        <v>44</v>
      </c>
      <c r="L155" s="116">
        <v>0</v>
      </c>
      <c r="M155" s="115">
        <v>1</v>
      </c>
      <c r="N155" s="196">
        <v>1</v>
      </c>
      <c r="O155" s="196">
        <v>1</v>
      </c>
      <c r="P155" s="32"/>
      <c r="Q155" s="32"/>
      <c r="R155" s="32"/>
    </row>
    <row r="156" spans="2:18" x14ac:dyDescent="0.3">
      <c r="B156" s="204" t="s">
        <v>184</v>
      </c>
      <c r="C156" s="204" t="s">
        <v>185</v>
      </c>
      <c r="D156" s="137" t="s">
        <v>16</v>
      </c>
      <c r="E156" s="143"/>
      <c r="F156" s="141"/>
      <c r="G156" s="142"/>
      <c r="H156" s="143"/>
      <c r="I156" s="114">
        <f>SUM(I159+I163)</f>
        <v>538.70000000000005</v>
      </c>
      <c r="J156" s="114">
        <f>SUM(J159+J163+J166+J169)</f>
        <v>4</v>
      </c>
      <c r="K156" s="114">
        <f t="shared" ref="K156:O156" si="35">SUM(K159+K163+K166+K169)</f>
        <v>114.5</v>
      </c>
      <c r="L156" s="114">
        <f t="shared" si="35"/>
        <v>5</v>
      </c>
      <c r="M156" s="114">
        <f t="shared" si="35"/>
        <v>5</v>
      </c>
      <c r="N156" s="114">
        <f t="shared" si="35"/>
        <v>5</v>
      </c>
      <c r="O156" s="114">
        <f t="shared" si="35"/>
        <v>5</v>
      </c>
      <c r="P156" s="31"/>
      <c r="Q156" s="31"/>
      <c r="R156" s="31"/>
    </row>
    <row r="157" spans="2:18" x14ac:dyDescent="0.3">
      <c r="B157" s="205"/>
      <c r="C157" s="205"/>
      <c r="D157" s="112" t="s">
        <v>265</v>
      </c>
      <c r="E157" s="124"/>
      <c r="F157" s="125"/>
      <c r="G157" s="123"/>
      <c r="H157" s="124"/>
      <c r="I157" s="116"/>
      <c r="J157" s="116"/>
      <c r="K157" s="116"/>
      <c r="L157" s="116"/>
      <c r="M157" s="115"/>
      <c r="N157" s="179"/>
      <c r="O157" s="179"/>
      <c r="P157" s="31"/>
      <c r="Q157" s="31"/>
      <c r="R157" s="31"/>
    </row>
    <row r="158" spans="2:18" ht="60" customHeight="1" x14ac:dyDescent="0.3">
      <c r="B158" s="206"/>
      <c r="C158" s="206"/>
      <c r="D158" s="112" t="s">
        <v>244</v>
      </c>
      <c r="E158" s="129"/>
      <c r="F158" s="127"/>
      <c r="G158" s="128"/>
      <c r="H158" s="129"/>
      <c r="I158" s="116"/>
      <c r="J158" s="116"/>
      <c r="K158" s="116"/>
      <c r="L158" s="116"/>
      <c r="M158" s="115"/>
      <c r="N158" s="179"/>
      <c r="O158" s="179"/>
      <c r="P158" s="31"/>
      <c r="Q158" s="31"/>
      <c r="R158" s="31"/>
    </row>
    <row r="159" spans="2:18" x14ac:dyDescent="0.3">
      <c r="B159" s="207" t="s">
        <v>186</v>
      </c>
      <c r="C159" s="207" t="s">
        <v>190</v>
      </c>
      <c r="D159" s="112" t="s">
        <v>16</v>
      </c>
      <c r="E159" s="97"/>
      <c r="F159" s="98"/>
      <c r="G159" s="99"/>
      <c r="H159" s="97"/>
      <c r="I159" s="116">
        <v>450</v>
      </c>
      <c r="J159" s="116">
        <f>J162+J161</f>
        <v>1.5</v>
      </c>
      <c r="K159" s="116">
        <f t="shared" ref="K159:O159" si="36">K162+K161</f>
        <v>11.5</v>
      </c>
      <c r="L159" s="116">
        <f t="shared" si="36"/>
        <v>2</v>
      </c>
      <c r="M159" s="116">
        <f t="shared" si="36"/>
        <v>2</v>
      </c>
      <c r="N159" s="116">
        <f t="shared" si="36"/>
        <v>2</v>
      </c>
      <c r="O159" s="116">
        <f t="shared" si="36"/>
        <v>2</v>
      </c>
      <c r="P159" s="31"/>
      <c r="Q159" s="31"/>
      <c r="R159" s="31"/>
    </row>
    <row r="160" spans="2:18" x14ac:dyDescent="0.3">
      <c r="B160" s="208"/>
      <c r="C160" s="208"/>
      <c r="D160" s="112" t="s">
        <v>275</v>
      </c>
      <c r="E160" s="97"/>
      <c r="F160" s="98"/>
      <c r="G160" s="99"/>
      <c r="H160" s="97"/>
      <c r="I160" s="116"/>
      <c r="J160" s="116"/>
      <c r="K160" s="116"/>
      <c r="L160" s="116"/>
      <c r="M160" s="115"/>
      <c r="N160" s="179"/>
      <c r="O160" s="179"/>
      <c r="P160" s="31"/>
      <c r="Q160" s="31"/>
      <c r="R160" s="31"/>
    </row>
    <row r="161" spans="2:18" x14ac:dyDescent="0.3">
      <c r="B161" s="208"/>
      <c r="C161" s="208"/>
      <c r="D161" s="221" t="s">
        <v>244</v>
      </c>
      <c r="E161" s="97">
        <v>914</v>
      </c>
      <c r="F161" s="98" t="s">
        <v>200</v>
      </c>
      <c r="G161" s="99" t="s">
        <v>284</v>
      </c>
      <c r="H161" s="97">
        <v>200</v>
      </c>
      <c r="I161" s="116"/>
      <c r="J161" s="116">
        <v>0.5</v>
      </c>
      <c r="K161" s="116">
        <v>10.5</v>
      </c>
      <c r="L161" s="116">
        <v>1</v>
      </c>
      <c r="M161" s="115">
        <v>1</v>
      </c>
      <c r="N161" s="199">
        <v>1</v>
      </c>
      <c r="O161" s="199">
        <v>1</v>
      </c>
      <c r="P161" s="31"/>
      <c r="Q161" s="31"/>
      <c r="R161" s="31"/>
    </row>
    <row r="162" spans="2:18" x14ac:dyDescent="0.3">
      <c r="B162" s="209"/>
      <c r="C162" s="209"/>
      <c r="D162" s="223"/>
      <c r="E162" s="122">
        <v>914</v>
      </c>
      <c r="F162" s="130" t="s">
        <v>276</v>
      </c>
      <c r="G162" s="131" t="s">
        <v>277</v>
      </c>
      <c r="H162" s="122">
        <v>200</v>
      </c>
      <c r="I162" s="132"/>
      <c r="J162" s="132">
        <v>1</v>
      </c>
      <c r="K162" s="116">
        <v>1</v>
      </c>
      <c r="L162" s="116">
        <v>1</v>
      </c>
      <c r="M162" s="115">
        <v>1</v>
      </c>
      <c r="N162" s="199">
        <v>1</v>
      </c>
      <c r="O162" s="199">
        <v>1</v>
      </c>
      <c r="P162" s="31"/>
      <c r="Q162" s="31"/>
      <c r="R162" s="31"/>
    </row>
    <row r="163" spans="2:18" x14ac:dyDescent="0.3">
      <c r="B163" s="207" t="s">
        <v>187</v>
      </c>
      <c r="C163" s="207" t="s">
        <v>191</v>
      </c>
      <c r="D163" s="112" t="s">
        <v>16</v>
      </c>
      <c r="E163" s="124"/>
      <c r="F163" s="125"/>
      <c r="G163" s="123"/>
      <c r="H163" s="124"/>
      <c r="I163" s="116">
        <v>88.7</v>
      </c>
      <c r="J163" s="116">
        <f>J165</f>
        <v>0.5</v>
      </c>
      <c r="K163" s="116">
        <f t="shared" ref="K163:O163" si="37">K165</f>
        <v>0.5</v>
      </c>
      <c r="L163" s="116">
        <f t="shared" si="37"/>
        <v>0.5</v>
      </c>
      <c r="M163" s="116">
        <f t="shared" si="37"/>
        <v>0.5</v>
      </c>
      <c r="N163" s="116">
        <f t="shared" si="37"/>
        <v>0.5</v>
      </c>
      <c r="O163" s="116">
        <f t="shared" si="37"/>
        <v>0.5</v>
      </c>
      <c r="P163" s="31"/>
      <c r="Q163" s="31"/>
      <c r="R163" s="31"/>
    </row>
    <row r="164" spans="2:18" x14ac:dyDescent="0.3">
      <c r="B164" s="208"/>
      <c r="C164" s="208"/>
      <c r="D164" s="112" t="s">
        <v>275</v>
      </c>
      <c r="E164" s="129"/>
      <c r="F164" s="127"/>
      <c r="G164" s="128"/>
      <c r="H164" s="129"/>
      <c r="I164" s="116"/>
      <c r="J164" s="116"/>
      <c r="K164" s="116"/>
      <c r="L164" s="116"/>
      <c r="M164" s="115"/>
      <c r="N164" s="180"/>
      <c r="O164" s="180"/>
    </row>
    <row r="165" spans="2:18" ht="45" x14ac:dyDescent="0.3">
      <c r="B165" s="209"/>
      <c r="C165" s="209"/>
      <c r="D165" s="112" t="s">
        <v>244</v>
      </c>
      <c r="E165" s="97">
        <v>914</v>
      </c>
      <c r="F165" s="98" t="s">
        <v>276</v>
      </c>
      <c r="G165" s="99" t="s">
        <v>278</v>
      </c>
      <c r="H165" s="97">
        <v>200</v>
      </c>
      <c r="I165" s="116"/>
      <c r="J165" s="116">
        <v>0.5</v>
      </c>
      <c r="K165" s="116">
        <v>0.5</v>
      </c>
      <c r="L165" s="116">
        <v>0.5</v>
      </c>
      <c r="M165" s="116">
        <v>0.5</v>
      </c>
      <c r="N165" s="180">
        <v>0.5</v>
      </c>
      <c r="O165" s="180">
        <v>0.5</v>
      </c>
    </row>
    <row r="166" spans="2:18" x14ac:dyDescent="0.3">
      <c r="B166" s="207" t="s">
        <v>188</v>
      </c>
      <c r="C166" s="207" t="s">
        <v>192</v>
      </c>
      <c r="D166" s="112" t="s">
        <v>16</v>
      </c>
      <c r="E166" s="97"/>
      <c r="F166" s="98"/>
      <c r="G166" s="99"/>
      <c r="H166" s="97"/>
      <c r="I166" s="116">
        <v>450</v>
      </c>
      <c r="J166" s="116">
        <f>J168</f>
        <v>0.5</v>
      </c>
      <c r="K166" s="116">
        <f t="shared" ref="K166:O166" si="38">K168</f>
        <v>1</v>
      </c>
      <c r="L166" s="116">
        <f t="shared" si="38"/>
        <v>1</v>
      </c>
      <c r="M166" s="116">
        <f t="shared" si="38"/>
        <v>1</v>
      </c>
      <c r="N166" s="116">
        <f t="shared" si="38"/>
        <v>1</v>
      </c>
      <c r="O166" s="116">
        <f t="shared" si="38"/>
        <v>1</v>
      </c>
    </row>
    <row r="167" spans="2:18" x14ac:dyDescent="0.3">
      <c r="B167" s="208"/>
      <c r="C167" s="208"/>
      <c r="D167" s="112" t="s">
        <v>270</v>
      </c>
      <c r="E167" s="133"/>
      <c r="F167" s="125"/>
      <c r="G167" s="123"/>
      <c r="H167" s="124"/>
      <c r="I167" s="116"/>
      <c r="J167" s="116"/>
      <c r="K167" s="116"/>
      <c r="L167" s="116"/>
      <c r="M167" s="157"/>
      <c r="N167" s="180"/>
      <c r="O167" s="180"/>
    </row>
    <row r="168" spans="2:18" ht="28.5" customHeight="1" x14ac:dyDescent="0.3">
      <c r="B168" s="209"/>
      <c r="C168" s="209"/>
      <c r="D168" s="112" t="s">
        <v>96</v>
      </c>
      <c r="E168" s="122">
        <v>970</v>
      </c>
      <c r="F168" s="98" t="s">
        <v>211</v>
      </c>
      <c r="G168" s="134" t="s">
        <v>281</v>
      </c>
      <c r="H168" s="97">
        <v>200</v>
      </c>
      <c r="I168" s="116"/>
      <c r="J168" s="116">
        <v>0.5</v>
      </c>
      <c r="K168" s="116">
        <v>1</v>
      </c>
      <c r="L168" s="116">
        <v>1</v>
      </c>
      <c r="M168" s="158">
        <v>1</v>
      </c>
      <c r="N168" s="200">
        <v>1</v>
      </c>
      <c r="O168" s="200">
        <v>1</v>
      </c>
    </row>
    <row r="169" spans="2:18" x14ac:dyDescent="0.3">
      <c r="B169" s="207" t="s">
        <v>189</v>
      </c>
      <c r="C169" s="207" t="s">
        <v>193</v>
      </c>
      <c r="D169" s="112" t="s">
        <v>16</v>
      </c>
      <c r="E169" s="129"/>
      <c r="F169" s="127"/>
      <c r="G169" s="123"/>
      <c r="H169" s="129"/>
      <c r="I169" s="116">
        <v>88.7</v>
      </c>
      <c r="J169" s="116">
        <f>J172+J171</f>
        <v>1.5</v>
      </c>
      <c r="K169" s="116">
        <f t="shared" ref="K169:O169" si="39">K172+K171</f>
        <v>101.5</v>
      </c>
      <c r="L169" s="116">
        <f t="shared" si="39"/>
        <v>1.5</v>
      </c>
      <c r="M169" s="116">
        <f t="shared" si="39"/>
        <v>1.5</v>
      </c>
      <c r="N169" s="116">
        <f t="shared" si="39"/>
        <v>1.5</v>
      </c>
      <c r="O169" s="116">
        <f t="shared" si="39"/>
        <v>1.5</v>
      </c>
    </row>
    <row r="170" spans="2:18" x14ac:dyDescent="0.3">
      <c r="B170" s="208"/>
      <c r="C170" s="208"/>
      <c r="D170" s="112" t="s">
        <v>275</v>
      </c>
      <c r="E170" s="94"/>
      <c r="F170" s="95"/>
      <c r="G170" s="96"/>
      <c r="H170" s="94"/>
      <c r="I170" s="116"/>
      <c r="J170" s="116"/>
      <c r="K170" s="116"/>
      <c r="L170" s="116"/>
      <c r="M170" s="157"/>
      <c r="N170" s="180"/>
      <c r="O170" s="180"/>
    </row>
    <row r="171" spans="2:18" ht="30" x14ac:dyDescent="0.3">
      <c r="B171" s="208"/>
      <c r="C171" s="208"/>
      <c r="D171" s="112" t="s">
        <v>354</v>
      </c>
      <c r="E171" s="97">
        <v>971</v>
      </c>
      <c r="F171" s="98" t="s">
        <v>283</v>
      </c>
      <c r="G171" s="99" t="s">
        <v>282</v>
      </c>
      <c r="H171" s="97">
        <v>200</v>
      </c>
      <c r="I171" s="116"/>
      <c r="J171" s="116">
        <v>1</v>
      </c>
      <c r="K171" s="116">
        <v>101</v>
      </c>
      <c r="L171" s="116">
        <v>1</v>
      </c>
      <c r="M171" s="158">
        <v>1</v>
      </c>
      <c r="N171" s="200">
        <v>1</v>
      </c>
      <c r="O171" s="200">
        <v>1</v>
      </c>
    </row>
    <row r="172" spans="2:18" ht="45" x14ac:dyDescent="0.3">
      <c r="B172" s="209"/>
      <c r="C172" s="209"/>
      <c r="D172" s="112" t="s">
        <v>244</v>
      </c>
      <c r="E172" s="97">
        <v>914</v>
      </c>
      <c r="F172" s="98" t="s">
        <v>279</v>
      </c>
      <c r="G172" s="99" t="s">
        <v>280</v>
      </c>
      <c r="H172" s="97">
        <v>200</v>
      </c>
      <c r="I172" s="116"/>
      <c r="J172" s="116">
        <v>0.5</v>
      </c>
      <c r="K172" s="116">
        <v>0.5</v>
      </c>
      <c r="L172" s="116">
        <v>0.5</v>
      </c>
      <c r="M172" s="158">
        <v>0.5</v>
      </c>
      <c r="N172" s="180">
        <v>0.5</v>
      </c>
      <c r="O172" s="180">
        <v>0.5</v>
      </c>
    </row>
    <row r="173" spans="2:18" x14ac:dyDescent="0.3">
      <c r="B173" s="135"/>
      <c r="C173" s="135"/>
      <c r="D173" s="135"/>
      <c r="E173" s="136"/>
      <c r="F173" s="136"/>
      <c r="G173" s="136"/>
      <c r="H173" s="136"/>
      <c r="I173" s="136"/>
      <c r="J173" s="135"/>
      <c r="K173" s="135"/>
      <c r="L173" s="135"/>
      <c r="M173" s="135"/>
    </row>
  </sheetData>
  <mergeCells count="91">
    <mergeCell ref="D20:D21"/>
    <mergeCell ref="C17:C21"/>
    <mergeCell ref="B17:B21"/>
    <mergeCell ref="C151:C155"/>
    <mergeCell ref="B151:B155"/>
    <mergeCell ref="D121:D123"/>
    <mergeCell ref="B130:B132"/>
    <mergeCell ref="C130:C132"/>
    <mergeCell ref="B134:B136"/>
    <mergeCell ref="C134:C136"/>
    <mergeCell ref="B137:B139"/>
    <mergeCell ref="B119:B123"/>
    <mergeCell ref="C143:C146"/>
    <mergeCell ref="C147:C150"/>
    <mergeCell ref="B143:B146"/>
    <mergeCell ref="B147:B150"/>
    <mergeCell ref="D161:D162"/>
    <mergeCell ref="D38:D39"/>
    <mergeCell ref="D64:D69"/>
    <mergeCell ref="D72:D74"/>
    <mergeCell ref="D97:D107"/>
    <mergeCell ref="D116:D118"/>
    <mergeCell ref="D149:D150"/>
    <mergeCell ref="D89:D94"/>
    <mergeCell ref="B166:B168"/>
    <mergeCell ref="C166:C168"/>
    <mergeCell ref="B169:B172"/>
    <mergeCell ref="C169:C172"/>
    <mergeCell ref="B156:B158"/>
    <mergeCell ref="C156:C158"/>
    <mergeCell ref="B159:B162"/>
    <mergeCell ref="C159:C162"/>
    <mergeCell ref="B163:B165"/>
    <mergeCell ref="C163:C165"/>
    <mergeCell ref="C137:C139"/>
    <mergeCell ref="B140:B142"/>
    <mergeCell ref="C140:C142"/>
    <mergeCell ref="B95:B107"/>
    <mergeCell ref="C95:C107"/>
    <mergeCell ref="B109:B111"/>
    <mergeCell ref="C109:C111"/>
    <mergeCell ref="B112:B118"/>
    <mergeCell ref="C112:C118"/>
    <mergeCell ref="C124:C126"/>
    <mergeCell ref="C119:C123"/>
    <mergeCell ref="B127:B129"/>
    <mergeCell ref="C127:C129"/>
    <mergeCell ref="C87:C94"/>
    <mergeCell ref="B87:B94"/>
    <mergeCell ref="D28:D30"/>
    <mergeCell ref="B4:O4"/>
    <mergeCell ref="B78:B80"/>
    <mergeCell ref="C78:C80"/>
    <mergeCell ref="B75:B77"/>
    <mergeCell ref="C75:C77"/>
    <mergeCell ref="B26:B31"/>
    <mergeCell ref="C26:C31"/>
    <mergeCell ref="B22:B25"/>
    <mergeCell ref="C22:C25"/>
    <mergeCell ref="B8:B12"/>
    <mergeCell ref="C8:C12"/>
    <mergeCell ref="B13:B16"/>
    <mergeCell ref="C13:C16"/>
    <mergeCell ref="I5:O5"/>
    <mergeCell ref="B5:B6"/>
    <mergeCell ref="C5:C6"/>
    <mergeCell ref="D5:D6"/>
    <mergeCell ref="E5:H5"/>
    <mergeCell ref="B45:B47"/>
    <mergeCell ref="C45:C47"/>
    <mergeCell ref="B48:B51"/>
    <mergeCell ref="C48:C51"/>
    <mergeCell ref="B52:B54"/>
    <mergeCell ref="C52:C54"/>
    <mergeCell ref="B41:B44"/>
    <mergeCell ref="C41:C44"/>
    <mergeCell ref="B32:B35"/>
    <mergeCell ref="C32:C35"/>
    <mergeCell ref="B36:B40"/>
    <mergeCell ref="C36:C40"/>
    <mergeCell ref="B84:B86"/>
    <mergeCell ref="C58:C61"/>
    <mergeCell ref="B62:B69"/>
    <mergeCell ref="C62:C69"/>
    <mergeCell ref="C55:C57"/>
    <mergeCell ref="B70:B74"/>
    <mergeCell ref="C70:C74"/>
    <mergeCell ref="C84:C86"/>
    <mergeCell ref="C81:C83"/>
    <mergeCell ref="B81:B83"/>
    <mergeCell ref="B58:B61"/>
  </mergeCells>
  <printOptions horizontalCentered="1"/>
  <pageMargins left="0.39370078740157483" right="0.39370078740157483" top="0.55118110236220474" bottom="0.35433070866141736" header="0" footer="0"/>
  <pageSetup paperSize="9" scale="70" firstPageNumber="163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203"/>
  <sheetViews>
    <sheetView topLeftCell="B1" zoomScaleSheetLayoutView="110" workbookViewId="0">
      <selection activeCell="J26" sqref="J26"/>
    </sheetView>
  </sheetViews>
  <sheetFormatPr defaultRowHeight="18.75" x14ac:dyDescent="0.3"/>
  <cols>
    <col min="1" max="1" width="0" style="18" hidden="1" customWidth="1"/>
    <col min="2" max="2" width="23.42578125" style="18" customWidth="1"/>
    <col min="3" max="3" width="34.5703125" style="18" customWidth="1"/>
    <col min="4" max="4" width="48.5703125" style="18" customWidth="1"/>
    <col min="5" max="5" width="12" style="19" customWidth="1"/>
    <col min="6" max="6" width="11.7109375" style="19" customWidth="1"/>
    <col min="7" max="7" width="12.42578125" style="19" customWidth="1"/>
    <col min="8" max="8" width="11.140625" style="19" customWidth="1"/>
    <col min="9" max="9" width="19.140625" style="19" hidden="1" customWidth="1"/>
    <col min="10" max="10" width="11.28515625" style="18" customWidth="1"/>
    <col min="11" max="11" width="11.5703125" style="18" customWidth="1"/>
    <col min="12" max="12" width="10.5703125" style="18" customWidth="1"/>
    <col min="13" max="13" width="10.140625" style="18" customWidth="1"/>
    <col min="14" max="239" width="9.140625" style="18"/>
    <col min="240" max="240" width="0" style="18" hidden="1" customWidth="1"/>
    <col min="241" max="241" width="21.7109375" style="18" customWidth="1"/>
    <col min="242" max="242" width="48.140625" style="18" customWidth="1"/>
    <col min="243" max="243" width="29.7109375" style="18" customWidth="1"/>
    <col min="244" max="244" width="11.42578125" style="18" customWidth="1"/>
    <col min="245" max="245" width="7.5703125" style="18" customWidth="1"/>
    <col min="246" max="246" width="11.7109375" style="18" customWidth="1"/>
    <col min="247" max="247" width="7.140625" style="18" customWidth="1"/>
    <col min="248" max="248" width="0" style="18" hidden="1" customWidth="1"/>
    <col min="249" max="250" width="19.140625" style="18" customWidth="1"/>
    <col min="251" max="251" width="20.42578125" style="18" customWidth="1"/>
    <col min="252" max="252" width="20.85546875" style="18" customWidth="1"/>
    <col min="253" max="254" width="22" style="18" customWidth="1"/>
    <col min="255" max="255" width="0" style="18" hidden="1" customWidth="1"/>
    <col min="256" max="256" width="27.28515625" style="18" customWidth="1"/>
    <col min="257" max="257" width="18.140625" style="18" bestFit="1" customWidth="1"/>
    <col min="258" max="258" width="11.42578125" style="18" bestFit="1" customWidth="1"/>
    <col min="259" max="259" width="11.5703125" style="18" bestFit="1" customWidth="1"/>
    <col min="260" max="495" width="9.140625" style="18"/>
    <col min="496" max="496" width="0" style="18" hidden="1" customWidth="1"/>
    <col min="497" max="497" width="21.7109375" style="18" customWidth="1"/>
    <col min="498" max="498" width="48.140625" style="18" customWidth="1"/>
    <col min="499" max="499" width="29.7109375" style="18" customWidth="1"/>
    <col min="500" max="500" width="11.42578125" style="18" customWidth="1"/>
    <col min="501" max="501" width="7.5703125" style="18" customWidth="1"/>
    <col min="502" max="502" width="11.7109375" style="18" customWidth="1"/>
    <col min="503" max="503" width="7.140625" style="18" customWidth="1"/>
    <col min="504" max="504" width="0" style="18" hidden="1" customWidth="1"/>
    <col min="505" max="506" width="19.140625" style="18" customWidth="1"/>
    <col min="507" max="507" width="20.42578125" style="18" customWidth="1"/>
    <col min="508" max="508" width="20.85546875" style="18" customWidth="1"/>
    <col min="509" max="510" width="22" style="18" customWidth="1"/>
    <col min="511" max="511" width="0" style="18" hidden="1" customWidth="1"/>
    <col min="512" max="512" width="27.28515625" style="18" customWidth="1"/>
    <col min="513" max="513" width="18.140625" style="18" bestFit="1" customWidth="1"/>
    <col min="514" max="514" width="11.42578125" style="18" bestFit="1" customWidth="1"/>
    <col min="515" max="515" width="11.5703125" style="18" bestFit="1" customWidth="1"/>
    <col min="516" max="751" width="9.140625" style="18"/>
    <col min="752" max="752" width="0" style="18" hidden="1" customWidth="1"/>
    <col min="753" max="753" width="21.7109375" style="18" customWidth="1"/>
    <col min="754" max="754" width="48.140625" style="18" customWidth="1"/>
    <col min="755" max="755" width="29.7109375" style="18" customWidth="1"/>
    <col min="756" max="756" width="11.42578125" style="18" customWidth="1"/>
    <col min="757" max="757" width="7.5703125" style="18" customWidth="1"/>
    <col min="758" max="758" width="11.7109375" style="18" customWidth="1"/>
    <col min="759" max="759" width="7.140625" style="18" customWidth="1"/>
    <col min="760" max="760" width="0" style="18" hidden="1" customWidth="1"/>
    <col min="761" max="762" width="19.140625" style="18" customWidth="1"/>
    <col min="763" max="763" width="20.42578125" style="18" customWidth="1"/>
    <col min="764" max="764" width="20.85546875" style="18" customWidth="1"/>
    <col min="765" max="766" width="22" style="18" customWidth="1"/>
    <col min="767" max="767" width="0" style="18" hidden="1" customWidth="1"/>
    <col min="768" max="768" width="27.28515625" style="18" customWidth="1"/>
    <col min="769" max="769" width="18.140625" style="18" bestFit="1" customWidth="1"/>
    <col min="770" max="770" width="11.42578125" style="18" bestFit="1" customWidth="1"/>
    <col min="771" max="771" width="11.5703125" style="18" bestFit="1" customWidth="1"/>
    <col min="772" max="1007" width="9.140625" style="18"/>
    <col min="1008" max="1008" width="0" style="18" hidden="1" customWidth="1"/>
    <col min="1009" max="1009" width="21.7109375" style="18" customWidth="1"/>
    <col min="1010" max="1010" width="48.140625" style="18" customWidth="1"/>
    <col min="1011" max="1011" width="29.7109375" style="18" customWidth="1"/>
    <col min="1012" max="1012" width="11.42578125" style="18" customWidth="1"/>
    <col min="1013" max="1013" width="7.5703125" style="18" customWidth="1"/>
    <col min="1014" max="1014" width="11.7109375" style="18" customWidth="1"/>
    <col min="1015" max="1015" width="7.140625" style="18" customWidth="1"/>
    <col min="1016" max="1016" width="0" style="18" hidden="1" customWidth="1"/>
    <col min="1017" max="1018" width="19.140625" style="18" customWidth="1"/>
    <col min="1019" max="1019" width="20.42578125" style="18" customWidth="1"/>
    <col min="1020" max="1020" width="20.85546875" style="18" customWidth="1"/>
    <col min="1021" max="1022" width="22" style="18" customWidth="1"/>
    <col min="1023" max="1023" width="0" style="18" hidden="1" customWidth="1"/>
    <col min="1024" max="1024" width="27.28515625" style="18" customWidth="1"/>
    <col min="1025" max="1025" width="18.140625" style="18" bestFit="1" customWidth="1"/>
    <col min="1026" max="1026" width="11.42578125" style="18" bestFit="1" customWidth="1"/>
    <col min="1027" max="1027" width="11.5703125" style="18" bestFit="1" customWidth="1"/>
    <col min="1028" max="1263" width="9.140625" style="18"/>
    <col min="1264" max="1264" width="0" style="18" hidden="1" customWidth="1"/>
    <col min="1265" max="1265" width="21.7109375" style="18" customWidth="1"/>
    <col min="1266" max="1266" width="48.140625" style="18" customWidth="1"/>
    <col min="1267" max="1267" width="29.7109375" style="18" customWidth="1"/>
    <col min="1268" max="1268" width="11.42578125" style="18" customWidth="1"/>
    <col min="1269" max="1269" width="7.5703125" style="18" customWidth="1"/>
    <col min="1270" max="1270" width="11.7109375" style="18" customWidth="1"/>
    <col min="1271" max="1271" width="7.140625" style="18" customWidth="1"/>
    <col min="1272" max="1272" width="0" style="18" hidden="1" customWidth="1"/>
    <col min="1273" max="1274" width="19.140625" style="18" customWidth="1"/>
    <col min="1275" max="1275" width="20.42578125" style="18" customWidth="1"/>
    <col min="1276" max="1276" width="20.85546875" style="18" customWidth="1"/>
    <col min="1277" max="1278" width="22" style="18" customWidth="1"/>
    <col min="1279" max="1279" width="0" style="18" hidden="1" customWidth="1"/>
    <col min="1280" max="1280" width="27.28515625" style="18" customWidth="1"/>
    <col min="1281" max="1281" width="18.140625" style="18" bestFit="1" customWidth="1"/>
    <col min="1282" max="1282" width="11.42578125" style="18" bestFit="1" customWidth="1"/>
    <col min="1283" max="1283" width="11.5703125" style="18" bestFit="1" customWidth="1"/>
    <col min="1284" max="1519" width="9.140625" style="18"/>
    <col min="1520" max="1520" width="0" style="18" hidden="1" customWidth="1"/>
    <col min="1521" max="1521" width="21.7109375" style="18" customWidth="1"/>
    <col min="1522" max="1522" width="48.140625" style="18" customWidth="1"/>
    <col min="1523" max="1523" width="29.7109375" style="18" customWidth="1"/>
    <col min="1524" max="1524" width="11.42578125" style="18" customWidth="1"/>
    <col min="1525" max="1525" width="7.5703125" style="18" customWidth="1"/>
    <col min="1526" max="1526" width="11.7109375" style="18" customWidth="1"/>
    <col min="1527" max="1527" width="7.140625" style="18" customWidth="1"/>
    <col min="1528" max="1528" width="0" style="18" hidden="1" customWidth="1"/>
    <col min="1529" max="1530" width="19.140625" style="18" customWidth="1"/>
    <col min="1531" max="1531" width="20.42578125" style="18" customWidth="1"/>
    <col min="1532" max="1532" width="20.85546875" style="18" customWidth="1"/>
    <col min="1533" max="1534" width="22" style="18" customWidth="1"/>
    <col min="1535" max="1535" width="0" style="18" hidden="1" customWidth="1"/>
    <col min="1536" max="1536" width="27.28515625" style="18" customWidth="1"/>
    <col min="1537" max="1537" width="18.140625" style="18" bestFit="1" customWidth="1"/>
    <col min="1538" max="1538" width="11.42578125" style="18" bestFit="1" customWidth="1"/>
    <col min="1539" max="1539" width="11.5703125" style="18" bestFit="1" customWidth="1"/>
    <col min="1540" max="1775" width="9.140625" style="18"/>
    <col min="1776" max="1776" width="0" style="18" hidden="1" customWidth="1"/>
    <col min="1777" max="1777" width="21.7109375" style="18" customWidth="1"/>
    <col min="1778" max="1778" width="48.140625" style="18" customWidth="1"/>
    <col min="1779" max="1779" width="29.7109375" style="18" customWidth="1"/>
    <col min="1780" max="1780" width="11.42578125" style="18" customWidth="1"/>
    <col min="1781" max="1781" width="7.5703125" style="18" customWidth="1"/>
    <col min="1782" max="1782" width="11.7109375" style="18" customWidth="1"/>
    <col min="1783" max="1783" width="7.140625" style="18" customWidth="1"/>
    <col min="1784" max="1784" width="0" style="18" hidden="1" customWidth="1"/>
    <col min="1785" max="1786" width="19.140625" style="18" customWidth="1"/>
    <col min="1787" max="1787" width="20.42578125" style="18" customWidth="1"/>
    <col min="1788" max="1788" width="20.85546875" style="18" customWidth="1"/>
    <col min="1789" max="1790" width="22" style="18" customWidth="1"/>
    <col min="1791" max="1791" width="0" style="18" hidden="1" customWidth="1"/>
    <col min="1792" max="1792" width="27.28515625" style="18" customWidth="1"/>
    <col min="1793" max="1793" width="18.140625" style="18" bestFit="1" customWidth="1"/>
    <col min="1794" max="1794" width="11.42578125" style="18" bestFit="1" customWidth="1"/>
    <col min="1795" max="1795" width="11.5703125" style="18" bestFit="1" customWidth="1"/>
    <col min="1796" max="2031" width="9.140625" style="18"/>
    <col min="2032" max="2032" width="0" style="18" hidden="1" customWidth="1"/>
    <col min="2033" max="2033" width="21.7109375" style="18" customWidth="1"/>
    <col min="2034" max="2034" width="48.140625" style="18" customWidth="1"/>
    <col min="2035" max="2035" width="29.7109375" style="18" customWidth="1"/>
    <col min="2036" max="2036" width="11.42578125" style="18" customWidth="1"/>
    <col min="2037" max="2037" width="7.5703125" style="18" customWidth="1"/>
    <col min="2038" max="2038" width="11.7109375" style="18" customWidth="1"/>
    <col min="2039" max="2039" width="7.140625" style="18" customWidth="1"/>
    <col min="2040" max="2040" width="0" style="18" hidden="1" customWidth="1"/>
    <col min="2041" max="2042" width="19.140625" style="18" customWidth="1"/>
    <col min="2043" max="2043" width="20.42578125" style="18" customWidth="1"/>
    <col min="2044" max="2044" width="20.85546875" style="18" customWidth="1"/>
    <col min="2045" max="2046" width="22" style="18" customWidth="1"/>
    <col min="2047" max="2047" width="0" style="18" hidden="1" customWidth="1"/>
    <col min="2048" max="2048" width="27.28515625" style="18" customWidth="1"/>
    <col min="2049" max="2049" width="18.140625" style="18" bestFit="1" customWidth="1"/>
    <col min="2050" max="2050" width="11.42578125" style="18" bestFit="1" customWidth="1"/>
    <col min="2051" max="2051" width="11.5703125" style="18" bestFit="1" customWidth="1"/>
    <col min="2052" max="2287" width="9.140625" style="18"/>
    <col min="2288" max="2288" width="0" style="18" hidden="1" customWidth="1"/>
    <col min="2289" max="2289" width="21.7109375" style="18" customWidth="1"/>
    <col min="2290" max="2290" width="48.140625" style="18" customWidth="1"/>
    <col min="2291" max="2291" width="29.7109375" style="18" customWidth="1"/>
    <col min="2292" max="2292" width="11.42578125" style="18" customWidth="1"/>
    <col min="2293" max="2293" width="7.5703125" style="18" customWidth="1"/>
    <col min="2294" max="2294" width="11.7109375" style="18" customWidth="1"/>
    <col min="2295" max="2295" width="7.140625" style="18" customWidth="1"/>
    <col min="2296" max="2296" width="0" style="18" hidden="1" customWidth="1"/>
    <col min="2297" max="2298" width="19.140625" style="18" customWidth="1"/>
    <col min="2299" max="2299" width="20.42578125" style="18" customWidth="1"/>
    <col min="2300" max="2300" width="20.85546875" style="18" customWidth="1"/>
    <col min="2301" max="2302" width="22" style="18" customWidth="1"/>
    <col min="2303" max="2303" width="0" style="18" hidden="1" customWidth="1"/>
    <col min="2304" max="2304" width="27.28515625" style="18" customWidth="1"/>
    <col min="2305" max="2305" width="18.140625" style="18" bestFit="1" customWidth="1"/>
    <col min="2306" max="2306" width="11.42578125" style="18" bestFit="1" customWidth="1"/>
    <col min="2307" max="2307" width="11.5703125" style="18" bestFit="1" customWidth="1"/>
    <col min="2308" max="2543" width="9.140625" style="18"/>
    <col min="2544" max="2544" width="0" style="18" hidden="1" customWidth="1"/>
    <col min="2545" max="2545" width="21.7109375" style="18" customWidth="1"/>
    <col min="2546" max="2546" width="48.140625" style="18" customWidth="1"/>
    <col min="2547" max="2547" width="29.7109375" style="18" customWidth="1"/>
    <col min="2548" max="2548" width="11.42578125" style="18" customWidth="1"/>
    <col min="2549" max="2549" width="7.5703125" style="18" customWidth="1"/>
    <col min="2550" max="2550" width="11.7109375" style="18" customWidth="1"/>
    <col min="2551" max="2551" width="7.140625" style="18" customWidth="1"/>
    <col min="2552" max="2552" width="0" style="18" hidden="1" customWidth="1"/>
    <col min="2553" max="2554" width="19.140625" style="18" customWidth="1"/>
    <col min="2555" max="2555" width="20.42578125" style="18" customWidth="1"/>
    <col min="2556" max="2556" width="20.85546875" style="18" customWidth="1"/>
    <col min="2557" max="2558" width="22" style="18" customWidth="1"/>
    <col min="2559" max="2559" width="0" style="18" hidden="1" customWidth="1"/>
    <col min="2560" max="2560" width="27.28515625" style="18" customWidth="1"/>
    <col min="2561" max="2561" width="18.140625" style="18" bestFit="1" customWidth="1"/>
    <col min="2562" max="2562" width="11.42578125" style="18" bestFit="1" customWidth="1"/>
    <col min="2563" max="2563" width="11.5703125" style="18" bestFit="1" customWidth="1"/>
    <col min="2564" max="2799" width="9.140625" style="18"/>
    <col min="2800" max="2800" width="0" style="18" hidden="1" customWidth="1"/>
    <col min="2801" max="2801" width="21.7109375" style="18" customWidth="1"/>
    <col min="2802" max="2802" width="48.140625" style="18" customWidth="1"/>
    <col min="2803" max="2803" width="29.7109375" style="18" customWidth="1"/>
    <col min="2804" max="2804" width="11.42578125" style="18" customWidth="1"/>
    <col min="2805" max="2805" width="7.5703125" style="18" customWidth="1"/>
    <col min="2806" max="2806" width="11.7109375" style="18" customWidth="1"/>
    <col min="2807" max="2807" width="7.140625" style="18" customWidth="1"/>
    <col min="2808" max="2808" width="0" style="18" hidden="1" customWidth="1"/>
    <col min="2809" max="2810" width="19.140625" style="18" customWidth="1"/>
    <col min="2811" max="2811" width="20.42578125" style="18" customWidth="1"/>
    <col min="2812" max="2812" width="20.85546875" style="18" customWidth="1"/>
    <col min="2813" max="2814" width="22" style="18" customWidth="1"/>
    <col min="2815" max="2815" width="0" style="18" hidden="1" customWidth="1"/>
    <col min="2816" max="2816" width="27.28515625" style="18" customWidth="1"/>
    <col min="2817" max="2817" width="18.140625" style="18" bestFit="1" customWidth="1"/>
    <col min="2818" max="2818" width="11.42578125" style="18" bestFit="1" customWidth="1"/>
    <col min="2819" max="2819" width="11.5703125" style="18" bestFit="1" customWidth="1"/>
    <col min="2820" max="3055" width="9.140625" style="18"/>
    <col min="3056" max="3056" width="0" style="18" hidden="1" customWidth="1"/>
    <col min="3057" max="3057" width="21.7109375" style="18" customWidth="1"/>
    <col min="3058" max="3058" width="48.140625" style="18" customWidth="1"/>
    <col min="3059" max="3059" width="29.7109375" style="18" customWidth="1"/>
    <col min="3060" max="3060" width="11.42578125" style="18" customWidth="1"/>
    <col min="3061" max="3061" width="7.5703125" style="18" customWidth="1"/>
    <col min="3062" max="3062" width="11.7109375" style="18" customWidth="1"/>
    <col min="3063" max="3063" width="7.140625" style="18" customWidth="1"/>
    <col min="3064" max="3064" width="0" style="18" hidden="1" customWidth="1"/>
    <col min="3065" max="3066" width="19.140625" style="18" customWidth="1"/>
    <col min="3067" max="3067" width="20.42578125" style="18" customWidth="1"/>
    <col min="3068" max="3068" width="20.85546875" style="18" customWidth="1"/>
    <col min="3069" max="3070" width="22" style="18" customWidth="1"/>
    <col min="3071" max="3071" width="0" style="18" hidden="1" customWidth="1"/>
    <col min="3072" max="3072" width="27.28515625" style="18" customWidth="1"/>
    <col min="3073" max="3073" width="18.140625" style="18" bestFit="1" customWidth="1"/>
    <col min="3074" max="3074" width="11.42578125" style="18" bestFit="1" customWidth="1"/>
    <col min="3075" max="3075" width="11.5703125" style="18" bestFit="1" customWidth="1"/>
    <col min="3076" max="3311" width="9.140625" style="18"/>
    <col min="3312" max="3312" width="0" style="18" hidden="1" customWidth="1"/>
    <col min="3313" max="3313" width="21.7109375" style="18" customWidth="1"/>
    <col min="3314" max="3314" width="48.140625" style="18" customWidth="1"/>
    <col min="3315" max="3315" width="29.7109375" style="18" customWidth="1"/>
    <col min="3316" max="3316" width="11.42578125" style="18" customWidth="1"/>
    <col min="3317" max="3317" width="7.5703125" style="18" customWidth="1"/>
    <col min="3318" max="3318" width="11.7109375" style="18" customWidth="1"/>
    <col min="3319" max="3319" width="7.140625" style="18" customWidth="1"/>
    <col min="3320" max="3320" width="0" style="18" hidden="1" customWidth="1"/>
    <col min="3321" max="3322" width="19.140625" style="18" customWidth="1"/>
    <col min="3323" max="3323" width="20.42578125" style="18" customWidth="1"/>
    <col min="3324" max="3324" width="20.85546875" style="18" customWidth="1"/>
    <col min="3325" max="3326" width="22" style="18" customWidth="1"/>
    <col min="3327" max="3327" width="0" style="18" hidden="1" customWidth="1"/>
    <col min="3328" max="3328" width="27.28515625" style="18" customWidth="1"/>
    <col min="3329" max="3329" width="18.140625" style="18" bestFit="1" customWidth="1"/>
    <col min="3330" max="3330" width="11.42578125" style="18" bestFit="1" customWidth="1"/>
    <col min="3331" max="3331" width="11.5703125" style="18" bestFit="1" customWidth="1"/>
    <col min="3332" max="3567" width="9.140625" style="18"/>
    <col min="3568" max="3568" width="0" style="18" hidden="1" customWidth="1"/>
    <col min="3569" max="3569" width="21.7109375" style="18" customWidth="1"/>
    <col min="3570" max="3570" width="48.140625" style="18" customWidth="1"/>
    <col min="3571" max="3571" width="29.7109375" style="18" customWidth="1"/>
    <col min="3572" max="3572" width="11.42578125" style="18" customWidth="1"/>
    <col min="3573" max="3573" width="7.5703125" style="18" customWidth="1"/>
    <col min="3574" max="3574" width="11.7109375" style="18" customWidth="1"/>
    <col min="3575" max="3575" width="7.140625" style="18" customWidth="1"/>
    <col min="3576" max="3576" width="0" style="18" hidden="1" customWidth="1"/>
    <col min="3577" max="3578" width="19.140625" style="18" customWidth="1"/>
    <col min="3579" max="3579" width="20.42578125" style="18" customWidth="1"/>
    <col min="3580" max="3580" width="20.85546875" style="18" customWidth="1"/>
    <col min="3581" max="3582" width="22" style="18" customWidth="1"/>
    <col min="3583" max="3583" width="0" style="18" hidden="1" customWidth="1"/>
    <col min="3584" max="3584" width="27.28515625" style="18" customWidth="1"/>
    <col min="3585" max="3585" width="18.140625" style="18" bestFit="1" customWidth="1"/>
    <col min="3586" max="3586" width="11.42578125" style="18" bestFit="1" customWidth="1"/>
    <col min="3587" max="3587" width="11.5703125" style="18" bestFit="1" customWidth="1"/>
    <col min="3588" max="3823" width="9.140625" style="18"/>
    <col min="3824" max="3824" width="0" style="18" hidden="1" customWidth="1"/>
    <col min="3825" max="3825" width="21.7109375" style="18" customWidth="1"/>
    <col min="3826" max="3826" width="48.140625" style="18" customWidth="1"/>
    <col min="3827" max="3827" width="29.7109375" style="18" customWidth="1"/>
    <col min="3828" max="3828" width="11.42578125" style="18" customWidth="1"/>
    <col min="3829" max="3829" width="7.5703125" style="18" customWidth="1"/>
    <col min="3830" max="3830" width="11.7109375" style="18" customWidth="1"/>
    <col min="3831" max="3831" width="7.140625" style="18" customWidth="1"/>
    <col min="3832" max="3832" width="0" style="18" hidden="1" customWidth="1"/>
    <col min="3833" max="3834" width="19.140625" style="18" customWidth="1"/>
    <col min="3835" max="3835" width="20.42578125" style="18" customWidth="1"/>
    <col min="3836" max="3836" width="20.85546875" style="18" customWidth="1"/>
    <col min="3837" max="3838" width="22" style="18" customWidth="1"/>
    <col min="3839" max="3839" width="0" style="18" hidden="1" customWidth="1"/>
    <col min="3840" max="3840" width="27.28515625" style="18" customWidth="1"/>
    <col min="3841" max="3841" width="18.140625" style="18" bestFit="1" customWidth="1"/>
    <col min="3842" max="3842" width="11.42578125" style="18" bestFit="1" customWidth="1"/>
    <col min="3843" max="3843" width="11.5703125" style="18" bestFit="1" customWidth="1"/>
    <col min="3844" max="4079" width="9.140625" style="18"/>
    <col min="4080" max="4080" width="0" style="18" hidden="1" customWidth="1"/>
    <col min="4081" max="4081" width="21.7109375" style="18" customWidth="1"/>
    <col min="4082" max="4082" width="48.140625" style="18" customWidth="1"/>
    <col min="4083" max="4083" width="29.7109375" style="18" customWidth="1"/>
    <col min="4084" max="4084" width="11.42578125" style="18" customWidth="1"/>
    <col min="4085" max="4085" width="7.5703125" style="18" customWidth="1"/>
    <col min="4086" max="4086" width="11.7109375" style="18" customWidth="1"/>
    <col min="4087" max="4087" width="7.140625" style="18" customWidth="1"/>
    <col min="4088" max="4088" width="0" style="18" hidden="1" customWidth="1"/>
    <col min="4089" max="4090" width="19.140625" style="18" customWidth="1"/>
    <col min="4091" max="4091" width="20.42578125" style="18" customWidth="1"/>
    <col min="4092" max="4092" width="20.85546875" style="18" customWidth="1"/>
    <col min="4093" max="4094" width="22" style="18" customWidth="1"/>
    <col min="4095" max="4095" width="0" style="18" hidden="1" customWidth="1"/>
    <col min="4096" max="4096" width="27.28515625" style="18" customWidth="1"/>
    <col min="4097" max="4097" width="18.140625" style="18" bestFit="1" customWidth="1"/>
    <col min="4098" max="4098" width="11.42578125" style="18" bestFit="1" customWidth="1"/>
    <col min="4099" max="4099" width="11.5703125" style="18" bestFit="1" customWidth="1"/>
    <col min="4100" max="4335" width="9.140625" style="18"/>
    <col min="4336" max="4336" width="0" style="18" hidden="1" customWidth="1"/>
    <col min="4337" max="4337" width="21.7109375" style="18" customWidth="1"/>
    <col min="4338" max="4338" width="48.140625" style="18" customWidth="1"/>
    <col min="4339" max="4339" width="29.7109375" style="18" customWidth="1"/>
    <col min="4340" max="4340" width="11.42578125" style="18" customWidth="1"/>
    <col min="4341" max="4341" width="7.5703125" style="18" customWidth="1"/>
    <col min="4342" max="4342" width="11.7109375" style="18" customWidth="1"/>
    <col min="4343" max="4343" width="7.140625" style="18" customWidth="1"/>
    <col min="4344" max="4344" width="0" style="18" hidden="1" customWidth="1"/>
    <col min="4345" max="4346" width="19.140625" style="18" customWidth="1"/>
    <col min="4347" max="4347" width="20.42578125" style="18" customWidth="1"/>
    <col min="4348" max="4348" width="20.85546875" style="18" customWidth="1"/>
    <col min="4349" max="4350" width="22" style="18" customWidth="1"/>
    <col min="4351" max="4351" width="0" style="18" hidden="1" customWidth="1"/>
    <col min="4352" max="4352" width="27.28515625" style="18" customWidth="1"/>
    <col min="4353" max="4353" width="18.140625" style="18" bestFit="1" customWidth="1"/>
    <col min="4354" max="4354" width="11.42578125" style="18" bestFit="1" customWidth="1"/>
    <col min="4355" max="4355" width="11.5703125" style="18" bestFit="1" customWidth="1"/>
    <col min="4356" max="4591" width="9.140625" style="18"/>
    <col min="4592" max="4592" width="0" style="18" hidden="1" customWidth="1"/>
    <col min="4593" max="4593" width="21.7109375" style="18" customWidth="1"/>
    <col min="4594" max="4594" width="48.140625" style="18" customWidth="1"/>
    <col min="4595" max="4595" width="29.7109375" style="18" customWidth="1"/>
    <col min="4596" max="4596" width="11.42578125" style="18" customWidth="1"/>
    <col min="4597" max="4597" width="7.5703125" style="18" customWidth="1"/>
    <col min="4598" max="4598" width="11.7109375" style="18" customWidth="1"/>
    <col min="4599" max="4599" width="7.140625" style="18" customWidth="1"/>
    <col min="4600" max="4600" width="0" style="18" hidden="1" customWidth="1"/>
    <col min="4601" max="4602" width="19.140625" style="18" customWidth="1"/>
    <col min="4603" max="4603" width="20.42578125" style="18" customWidth="1"/>
    <col min="4604" max="4604" width="20.85546875" style="18" customWidth="1"/>
    <col min="4605" max="4606" width="22" style="18" customWidth="1"/>
    <col min="4607" max="4607" width="0" style="18" hidden="1" customWidth="1"/>
    <col min="4608" max="4608" width="27.28515625" style="18" customWidth="1"/>
    <col min="4609" max="4609" width="18.140625" style="18" bestFit="1" customWidth="1"/>
    <col min="4610" max="4610" width="11.42578125" style="18" bestFit="1" customWidth="1"/>
    <col min="4611" max="4611" width="11.5703125" style="18" bestFit="1" customWidth="1"/>
    <col min="4612" max="4847" width="9.140625" style="18"/>
    <col min="4848" max="4848" width="0" style="18" hidden="1" customWidth="1"/>
    <col min="4849" max="4849" width="21.7109375" style="18" customWidth="1"/>
    <col min="4850" max="4850" width="48.140625" style="18" customWidth="1"/>
    <col min="4851" max="4851" width="29.7109375" style="18" customWidth="1"/>
    <col min="4852" max="4852" width="11.42578125" style="18" customWidth="1"/>
    <col min="4853" max="4853" width="7.5703125" style="18" customWidth="1"/>
    <col min="4854" max="4854" width="11.7109375" style="18" customWidth="1"/>
    <col min="4855" max="4855" width="7.140625" style="18" customWidth="1"/>
    <col min="4856" max="4856" width="0" style="18" hidden="1" customWidth="1"/>
    <col min="4857" max="4858" width="19.140625" style="18" customWidth="1"/>
    <col min="4859" max="4859" width="20.42578125" style="18" customWidth="1"/>
    <col min="4860" max="4860" width="20.85546875" style="18" customWidth="1"/>
    <col min="4861" max="4862" width="22" style="18" customWidth="1"/>
    <col min="4863" max="4863" width="0" style="18" hidden="1" customWidth="1"/>
    <col min="4864" max="4864" width="27.28515625" style="18" customWidth="1"/>
    <col min="4865" max="4865" width="18.140625" style="18" bestFit="1" customWidth="1"/>
    <col min="4866" max="4866" width="11.42578125" style="18" bestFit="1" customWidth="1"/>
    <col min="4867" max="4867" width="11.5703125" style="18" bestFit="1" customWidth="1"/>
    <col min="4868" max="5103" width="9.140625" style="18"/>
    <col min="5104" max="5104" width="0" style="18" hidden="1" customWidth="1"/>
    <col min="5105" max="5105" width="21.7109375" style="18" customWidth="1"/>
    <col min="5106" max="5106" width="48.140625" style="18" customWidth="1"/>
    <col min="5107" max="5107" width="29.7109375" style="18" customWidth="1"/>
    <col min="5108" max="5108" width="11.42578125" style="18" customWidth="1"/>
    <col min="5109" max="5109" width="7.5703125" style="18" customWidth="1"/>
    <col min="5110" max="5110" width="11.7109375" style="18" customWidth="1"/>
    <col min="5111" max="5111" width="7.140625" style="18" customWidth="1"/>
    <col min="5112" max="5112" width="0" style="18" hidden="1" customWidth="1"/>
    <col min="5113" max="5114" width="19.140625" style="18" customWidth="1"/>
    <col min="5115" max="5115" width="20.42578125" style="18" customWidth="1"/>
    <col min="5116" max="5116" width="20.85546875" style="18" customWidth="1"/>
    <col min="5117" max="5118" width="22" style="18" customWidth="1"/>
    <col min="5119" max="5119" width="0" style="18" hidden="1" customWidth="1"/>
    <col min="5120" max="5120" width="27.28515625" style="18" customWidth="1"/>
    <col min="5121" max="5121" width="18.140625" style="18" bestFit="1" customWidth="1"/>
    <col min="5122" max="5122" width="11.42578125" style="18" bestFit="1" customWidth="1"/>
    <col min="5123" max="5123" width="11.5703125" style="18" bestFit="1" customWidth="1"/>
    <col min="5124" max="5359" width="9.140625" style="18"/>
    <col min="5360" max="5360" width="0" style="18" hidden="1" customWidth="1"/>
    <col min="5361" max="5361" width="21.7109375" style="18" customWidth="1"/>
    <col min="5362" max="5362" width="48.140625" style="18" customWidth="1"/>
    <col min="5363" max="5363" width="29.7109375" style="18" customWidth="1"/>
    <col min="5364" max="5364" width="11.42578125" style="18" customWidth="1"/>
    <col min="5365" max="5365" width="7.5703125" style="18" customWidth="1"/>
    <col min="5366" max="5366" width="11.7109375" style="18" customWidth="1"/>
    <col min="5367" max="5367" width="7.140625" style="18" customWidth="1"/>
    <col min="5368" max="5368" width="0" style="18" hidden="1" customWidth="1"/>
    <col min="5369" max="5370" width="19.140625" style="18" customWidth="1"/>
    <col min="5371" max="5371" width="20.42578125" style="18" customWidth="1"/>
    <col min="5372" max="5372" width="20.85546875" style="18" customWidth="1"/>
    <col min="5373" max="5374" width="22" style="18" customWidth="1"/>
    <col min="5375" max="5375" width="0" style="18" hidden="1" customWidth="1"/>
    <col min="5376" max="5376" width="27.28515625" style="18" customWidth="1"/>
    <col min="5377" max="5377" width="18.140625" style="18" bestFit="1" customWidth="1"/>
    <col min="5378" max="5378" width="11.42578125" style="18" bestFit="1" customWidth="1"/>
    <col min="5379" max="5379" width="11.5703125" style="18" bestFit="1" customWidth="1"/>
    <col min="5380" max="5615" width="9.140625" style="18"/>
    <col min="5616" max="5616" width="0" style="18" hidden="1" customWidth="1"/>
    <col min="5617" max="5617" width="21.7109375" style="18" customWidth="1"/>
    <col min="5618" max="5618" width="48.140625" style="18" customWidth="1"/>
    <col min="5619" max="5619" width="29.7109375" style="18" customWidth="1"/>
    <col min="5620" max="5620" width="11.42578125" style="18" customWidth="1"/>
    <col min="5621" max="5621" width="7.5703125" style="18" customWidth="1"/>
    <col min="5622" max="5622" width="11.7109375" style="18" customWidth="1"/>
    <col min="5623" max="5623" width="7.140625" style="18" customWidth="1"/>
    <col min="5624" max="5624" width="0" style="18" hidden="1" customWidth="1"/>
    <col min="5625" max="5626" width="19.140625" style="18" customWidth="1"/>
    <col min="5627" max="5627" width="20.42578125" style="18" customWidth="1"/>
    <col min="5628" max="5628" width="20.85546875" style="18" customWidth="1"/>
    <col min="5629" max="5630" width="22" style="18" customWidth="1"/>
    <col min="5631" max="5631" width="0" style="18" hidden="1" customWidth="1"/>
    <col min="5632" max="5632" width="27.28515625" style="18" customWidth="1"/>
    <col min="5633" max="5633" width="18.140625" style="18" bestFit="1" customWidth="1"/>
    <col min="5634" max="5634" width="11.42578125" style="18" bestFit="1" customWidth="1"/>
    <col min="5635" max="5635" width="11.5703125" style="18" bestFit="1" customWidth="1"/>
    <col min="5636" max="5871" width="9.140625" style="18"/>
    <col min="5872" max="5872" width="0" style="18" hidden="1" customWidth="1"/>
    <col min="5873" max="5873" width="21.7109375" style="18" customWidth="1"/>
    <col min="5874" max="5874" width="48.140625" style="18" customWidth="1"/>
    <col min="5875" max="5875" width="29.7109375" style="18" customWidth="1"/>
    <col min="5876" max="5876" width="11.42578125" style="18" customWidth="1"/>
    <col min="5877" max="5877" width="7.5703125" style="18" customWidth="1"/>
    <col min="5878" max="5878" width="11.7109375" style="18" customWidth="1"/>
    <col min="5879" max="5879" width="7.140625" style="18" customWidth="1"/>
    <col min="5880" max="5880" width="0" style="18" hidden="1" customWidth="1"/>
    <col min="5881" max="5882" width="19.140625" style="18" customWidth="1"/>
    <col min="5883" max="5883" width="20.42578125" style="18" customWidth="1"/>
    <col min="5884" max="5884" width="20.85546875" style="18" customWidth="1"/>
    <col min="5885" max="5886" width="22" style="18" customWidth="1"/>
    <col min="5887" max="5887" width="0" style="18" hidden="1" customWidth="1"/>
    <col min="5888" max="5888" width="27.28515625" style="18" customWidth="1"/>
    <col min="5889" max="5889" width="18.140625" style="18" bestFit="1" customWidth="1"/>
    <col min="5890" max="5890" width="11.42578125" style="18" bestFit="1" customWidth="1"/>
    <col min="5891" max="5891" width="11.5703125" style="18" bestFit="1" customWidth="1"/>
    <col min="5892" max="6127" width="9.140625" style="18"/>
    <col min="6128" max="6128" width="0" style="18" hidden="1" customWidth="1"/>
    <col min="6129" max="6129" width="21.7109375" style="18" customWidth="1"/>
    <col min="6130" max="6130" width="48.140625" style="18" customWidth="1"/>
    <col min="6131" max="6131" width="29.7109375" style="18" customWidth="1"/>
    <col min="6132" max="6132" width="11.42578125" style="18" customWidth="1"/>
    <col min="6133" max="6133" width="7.5703125" style="18" customWidth="1"/>
    <col min="6134" max="6134" width="11.7109375" style="18" customWidth="1"/>
    <col min="6135" max="6135" width="7.140625" style="18" customWidth="1"/>
    <col min="6136" max="6136" width="0" style="18" hidden="1" customWidth="1"/>
    <col min="6137" max="6138" width="19.140625" style="18" customWidth="1"/>
    <col min="6139" max="6139" width="20.42578125" style="18" customWidth="1"/>
    <col min="6140" max="6140" width="20.85546875" style="18" customWidth="1"/>
    <col min="6141" max="6142" width="22" style="18" customWidth="1"/>
    <col min="6143" max="6143" width="0" style="18" hidden="1" customWidth="1"/>
    <col min="6144" max="6144" width="27.28515625" style="18" customWidth="1"/>
    <col min="6145" max="6145" width="18.140625" style="18" bestFit="1" customWidth="1"/>
    <col min="6146" max="6146" width="11.42578125" style="18" bestFit="1" customWidth="1"/>
    <col min="6147" max="6147" width="11.5703125" style="18" bestFit="1" customWidth="1"/>
    <col min="6148" max="6383" width="9.140625" style="18"/>
    <col min="6384" max="6384" width="0" style="18" hidden="1" customWidth="1"/>
    <col min="6385" max="6385" width="21.7109375" style="18" customWidth="1"/>
    <col min="6386" max="6386" width="48.140625" style="18" customWidth="1"/>
    <col min="6387" max="6387" width="29.7109375" style="18" customWidth="1"/>
    <col min="6388" max="6388" width="11.42578125" style="18" customWidth="1"/>
    <col min="6389" max="6389" width="7.5703125" style="18" customWidth="1"/>
    <col min="6390" max="6390" width="11.7109375" style="18" customWidth="1"/>
    <col min="6391" max="6391" width="7.140625" style="18" customWidth="1"/>
    <col min="6392" max="6392" width="0" style="18" hidden="1" customWidth="1"/>
    <col min="6393" max="6394" width="19.140625" style="18" customWidth="1"/>
    <col min="6395" max="6395" width="20.42578125" style="18" customWidth="1"/>
    <col min="6396" max="6396" width="20.85546875" style="18" customWidth="1"/>
    <col min="6397" max="6398" width="22" style="18" customWidth="1"/>
    <col min="6399" max="6399" width="0" style="18" hidden="1" customWidth="1"/>
    <col min="6400" max="6400" width="27.28515625" style="18" customWidth="1"/>
    <col min="6401" max="6401" width="18.140625" style="18" bestFit="1" customWidth="1"/>
    <col min="6402" max="6402" width="11.42578125" style="18" bestFit="1" customWidth="1"/>
    <col min="6403" max="6403" width="11.5703125" style="18" bestFit="1" customWidth="1"/>
    <col min="6404" max="6639" width="9.140625" style="18"/>
    <col min="6640" max="6640" width="0" style="18" hidden="1" customWidth="1"/>
    <col min="6641" max="6641" width="21.7109375" style="18" customWidth="1"/>
    <col min="6642" max="6642" width="48.140625" style="18" customWidth="1"/>
    <col min="6643" max="6643" width="29.7109375" style="18" customWidth="1"/>
    <col min="6644" max="6644" width="11.42578125" style="18" customWidth="1"/>
    <col min="6645" max="6645" width="7.5703125" style="18" customWidth="1"/>
    <col min="6646" max="6646" width="11.7109375" style="18" customWidth="1"/>
    <col min="6647" max="6647" width="7.140625" style="18" customWidth="1"/>
    <col min="6648" max="6648" width="0" style="18" hidden="1" customWidth="1"/>
    <col min="6649" max="6650" width="19.140625" style="18" customWidth="1"/>
    <col min="6651" max="6651" width="20.42578125" style="18" customWidth="1"/>
    <col min="6652" max="6652" width="20.85546875" style="18" customWidth="1"/>
    <col min="6653" max="6654" width="22" style="18" customWidth="1"/>
    <col min="6655" max="6655" width="0" style="18" hidden="1" customWidth="1"/>
    <col min="6656" max="6656" width="27.28515625" style="18" customWidth="1"/>
    <col min="6657" max="6657" width="18.140625" style="18" bestFit="1" customWidth="1"/>
    <col min="6658" max="6658" width="11.42578125" style="18" bestFit="1" customWidth="1"/>
    <col min="6659" max="6659" width="11.5703125" style="18" bestFit="1" customWidth="1"/>
    <col min="6660" max="6895" width="9.140625" style="18"/>
    <col min="6896" max="6896" width="0" style="18" hidden="1" customWidth="1"/>
    <col min="6897" max="6897" width="21.7109375" style="18" customWidth="1"/>
    <col min="6898" max="6898" width="48.140625" style="18" customWidth="1"/>
    <col min="6899" max="6899" width="29.7109375" style="18" customWidth="1"/>
    <col min="6900" max="6900" width="11.42578125" style="18" customWidth="1"/>
    <col min="6901" max="6901" width="7.5703125" style="18" customWidth="1"/>
    <col min="6902" max="6902" width="11.7109375" style="18" customWidth="1"/>
    <col min="6903" max="6903" width="7.140625" style="18" customWidth="1"/>
    <col min="6904" max="6904" width="0" style="18" hidden="1" customWidth="1"/>
    <col min="6905" max="6906" width="19.140625" style="18" customWidth="1"/>
    <col min="6907" max="6907" width="20.42578125" style="18" customWidth="1"/>
    <col min="6908" max="6908" width="20.85546875" style="18" customWidth="1"/>
    <col min="6909" max="6910" width="22" style="18" customWidth="1"/>
    <col min="6911" max="6911" width="0" style="18" hidden="1" customWidth="1"/>
    <col min="6912" max="6912" width="27.28515625" style="18" customWidth="1"/>
    <col min="6913" max="6913" width="18.140625" style="18" bestFit="1" customWidth="1"/>
    <col min="6914" max="6914" width="11.42578125" style="18" bestFit="1" customWidth="1"/>
    <col min="6915" max="6915" width="11.5703125" style="18" bestFit="1" customWidth="1"/>
    <col min="6916" max="7151" width="9.140625" style="18"/>
    <col min="7152" max="7152" width="0" style="18" hidden="1" customWidth="1"/>
    <col min="7153" max="7153" width="21.7109375" style="18" customWidth="1"/>
    <col min="7154" max="7154" width="48.140625" style="18" customWidth="1"/>
    <col min="7155" max="7155" width="29.7109375" style="18" customWidth="1"/>
    <col min="7156" max="7156" width="11.42578125" style="18" customWidth="1"/>
    <col min="7157" max="7157" width="7.5703125" style="18" customWidth="1"/>
    <col min="7158" max="7158" width="11.7109375" style="18" customWidth="1"/>
    <col min="7159" max="7159" width="7.140625" style="18" customWidth="1"/>
    <col min="7160" max="7160" width="0" style="18" hidden="1" customWidth="1"/>
    <col min="7161" max="7162" width="19.140625" style="18" customWidth="1"/>
    <col min="7163" max="7163" width="20.42578125" style="18" customWidth="1"/>
    <col min="7164" max="7164" width="20.85546875" style="18" customWidth="1"/>
    <col min="7165" max="7166" width="22" style="18" customWidth="1"/>
    <col min="7167" max="7167" width="0" style="18" hidden="1" customWidth="1"/>
    <col min="7168" max="7168" width="27.28515625" style="18" customWidth="1"/>
    <col min="7169" max="7169" width="18.140625" style="18" bestFit="1" customWidth="1"/>
    <col min="7170" max="7170" width="11.42578125" style="18" bestFit="1" customWidth="1"/>
    <col min="7171" max="7171" width="11.5703125" style="18" bestFit="1" customWidth="1"/>
    <col min="7172" max="7407" width="9.140625" style="18"/>
    <col min="7408" max="7408" width="0" style="18" hidden="1" customWidth="1"/>
    <col min="7409" max="7409" width="21.7109375" style="18" customWidth="1"/>
    <col min="7410" max="7410" width="48.140625" style="18" customWidth="1"/>
    <col min="7411" max="7411" width="29.7109375" style="18" customWidth="1"/>
    <col min="7412" max="7412" width="11.42578125" style="18" customWidth="1"/>
    <col min="7413" max="7413" width="7.5703125" style="18" customWidth="1"/>
    <col min="7414" max="7414" width="11.7109375" style="18" customWidth="1"/>
    <col min="7415" max="7415" width="7.140625" style="18" customWidth="1"/>
    <col min="7416" max="7416" width="0" style="18" hidden="1" customWidth="1"/>
    <col min="7417" max="7418" width="19.140625" style="18" customWidth="1"/>
    <col min="7419" max="7419" width="20.42578125" style="18" customWidth="1"/>
    <col min="7420" max="7420" width="20.85546875" style="18" customWidth="1"/>
    <col min="7421" max="7422" width="22" style="18" customWidth="1"/>
    <col min="7423" max="7423" width="0" style="18" hidden="1" customWidth="1"/>
    <col min="7424" max="7424" width="27.28515625" style="18" customWidth="1"/>
    <col min="7425" max="7425" width="18.140625" style="18" bestFit="1" customWidth="1"/>
    <col min="7426" max="7426" width="11.42578125" style="18" bestFit="1" customWidth="1"/>
    <col min="7427" max="7427" width="11.5703125" style="18" bestFit="1" customWidth="1"/>
    <col min="7428" max="7663" width="9.140625" style="18"/>
    <col min="7664" max="7664" width="0" style="18" hidden="1" customWidth="1"/>
    <col min="7665" max="7665" width="21.7109375" style="18" customWidth="1"/>
    <col min="7666" max="7666" width="48.140625" style="18" customWidth="1"/>
    <col min="7667" max="7667" width="29.7109375" style="18" customWidth="1"/>
    <col min="7668" max="7668" width="11.42578125" style="18" customWidth="1"/>
    <col min="7669" max="7669" width="7.5703125" style="18" customWidth="1"/>
    <col min="7670" max="7670" width="11.7109375" style="18" customWidth="1"/>
    <col min="7671" max="7671" width="7.140625" style="18" customWidth="1"/>
    <col min="7672" max="7672" width="0" style="18" hidden="1" customWidth="1"/>
    <col min="7673" max="7674" width="19.140625" style="18" customWidth="1"/>
    <col min="7675" max="7675" width="20.42578125" style="18" customWidth="1"/>
    <col min="7676" max="7676" width="20.85546875" style="18" customWidth="1"/>
    <col min="7677" max="7678" width="22" style="18" customWidth="1"/>
    <col min="7679" max="7679" width="0" style="18" hidden="1" customWidth="1"/>
    <col min="7680" max="7680" width="27.28515625" style="18" customWidth="1"/>
    <col min="7681" max="7681" width="18.140625" style="18" bestFit="1" customWidth="1"/>
    <col min="7682" max="7682" width="11.42578125" style="18" bestFit="1" customWidth="1"/>
    <col min="7683" max="7683" width="11.5703125" style="18" bestFit="1" customWidth="1"/>
    <col min="7684" max="7919" width="9.140625" style="18"/>
    <col min="7920" max="7920" width="0" style="18" hidden="1" customWidth="1"/>
    <col min="7921" max="7921" width="21.7109375" style="18" customWidth="1"/>
    <col min="7922" max="7922" width="48.140625" style="18" customWidth="1"/>
    <col min="7923" max="7923" width="29.7109375" style="18" customWidth="1"/>
    <col min="7924" max="7924" width="11.42578125" style="18" customWidth="1"/>
    <col min="7925" max="7925" width="7.5703125" style="18" customWidth="1"/>
    <col min="7926" max="7926" width="11.7109375" style="18" customWidth="1"/>
    <col min="7927" max="7927" width="7.140625" style="18" customWidth="1"/>
    <col min="7928" max="7928" width="0" style="18" hidden="1" customWidth="1"/>
    <col min="7929" max="7930" width="19.140625" style="18" customWidth="1"/>
    <col min="7931" max="7931" width="20.42578125" style="18" customWidth="1"/>
    <col min="7932" max="7932" width="20.85546875" style="18" customWidth="1"/>
    <col min="7933" max="7934" width="22" style="18" customWidth="1"/>
    <col min="7935" max="7935" width="0" style="18" hidden="1" customWidth="1"/>
    <col min="7936" max="7936" width="27.28515625" style="18" customWidth="1"/>
    <col min="7937" max="7937" width="18.140625" style="18" bestFit="1" customWidth="1"/>
    <col min="7938" max="7938" width="11.42578125" style="18" bestFit="1" customWidth="1"/>
    <col min="7939" max="7939" width="11.5703125" style="18" bestFit="1" customWidth="1"/>
    <col min="7940" max="8175" width="9.140625" style="18"/>
    <col min="8176" max="8176" width="0" style="18" hidden="1" customWidth="1"/>
    <col min="8177" max="8177" width="21.7109375" style="18" customWidth="1"/>
    <col min="8178" max="8178" width="48.140625" style="18" customWidth="1"/>
    <col min="8179" max="8179" width="29.7109375" style="18" customWidth="1"/>
    <col min="8180" max="8180" width="11.42578125" style="18" customWidth="1"/>
    <col min="8181" max="8181" width="7.5703125" style="18" customWidth="1"/>
    <col min="8182" max="8182" width="11.7109375" style="18" customWidth="1"/>
    <col min="8183" max="8183" width="7.140625" style="18" customWidth="1"/>
    <col min="8184" max="8184" width="0" style="18" hidden="1" customWidth="1"/>
    <col min="8185" max="8186" width="19.140625" style="18" customWidth="1"/>
    <col min="8187" max="8187" width="20.42578125" style="18" customWidth="1"/>
    <col min="8188" max="8188" width="20.85546875" style="18" customWidth="1"/>
    <col min="8189" max="8190" width="22" style="18" customWidth="1"/>
    <col min="8191" max="8191" width="0" style="18" hidden="1" customWidth="1"/>
    <col min="8192" max="8192" width="27.28515625" style="18" customWidth="1"/>
    <col min="8193" max="8193" width="18.140625" style="18" bestFit="1" customWidth="1"/>
    <col min="8194" max="8194" width="11.42578125" style="18" bestFit="1" customWidth="1"/>
    <col min="8195" max="8195" width="11.5703125" style="18" bestFit="1" customWidth="1"/>
    <col min="8196" max="8431" width="9.140625" style="18"/>
    <col min="8432" max="8432" width="0" style="18" hidden="1" customWidth="1"/>
    <col min="8433" max="8433" width="21.7109375" style="18" customWidth="1"/>
    <col min="8434" max="8434" width="48.140625" style="18" customWidth="1"/>
    <col min="8435" max="8435" width="29.7109375" style="18" customWidth="1"/>
    <col min="8436" max="8436" width="11.42578125" style="18" customWidth="1"/>
    <col min="8437" max="8437" width="7.5703125" style="18" customWidth="1"/>
    <col min="8438" max="8438" width="11.7109375" style="18" customWidth="1"/>
    <col min="8439" max="8439" width="7.140625" style="18" customWidth="1"/>
    <col min="8440" max="8440" width="0" style="18" hidden="1" customWidth="1"/>
    <col min="8441" max="8442" width="19.140625" style="18" customWidth="1"/>
    <col min="8443" max="8443" width="20.42578125" style="18" customWidth="1"/>
    <col min="8444" max="8444" width="20.85546875" style="18" customWidth="1"/>
    <col min="8445" max="8446" width="22" style="18" customWidth="1"/>
    <col min="8447" max="8447" width="0" style="18" hidden="1" customWidth="1"/>
    <col min="8448" max="8448" width="27.28515625" style="18" customWidth="1"/>
    <col min="8449" max="8449" width="18.140625" style="18" bestFit="1" customWidth="1"/>
    <col min="8450" max="8450" width="11.42578125" style="18" bestFit="1" customWidth="1"/>
    <col min="8451" max="8451" width="11.5703125" style="18" bestFit="1" customWidth="1"/>
    <col min="8452" max="8687" width="9.140625" style="18"/>
    <col min="8688" max="8688" width="0" style="18" hidden="1" customWidth="1"/>
    <col min="8689" max="8689" width="21.7109375" style="18" customWidth="1"/>
    <col min="8690" max="8690" width="48.140625" style="18" customWidth="1"/>
    <col min="8691" max="8691" width="29.7109375" style="18" customWidth="1"/>
    <col min="8692" max="8692" width="11.42578125" style="18" customWidth="1"/>
    <col min="8693" max="8693" width="7.5703125" style="18" customWidth="1"/>
    <col min="8694" max="8694" width="11.7109375" style="18" customWidth="1"/>
    <col min="8695" max="8695" width="7.140625" style="18" customWidth="1"/>
    <col min="8696" max="8696" width="0" style="18" hidden="1" customWidth="1"/>
    <col min="8697" max="8698" width="19.140625" style="18" customWidth="1"/>
    <col min="8699" max="8699" width="20.42578125" style="18" customWidth="1"/>
    <col min="8700" max="8700" width="20.85546875" style="18" customWidth="1"/>
    <col min="8701" max="8702" width="22" style="18" customWidth="1"/>
    <col min="8703" max="8703" width="0" style="18" hidden="1" customWidth="1"/>
    <col min="8704" max="8704" width="27.28515625" style="18" customWidth="1"/>
    <col min="8705" max="8705" width="18.140625" style="18" bestFit="1" customWidth="1"/>
    <col min="8706" max="8706" width="11.42578125" style="18" bestFit="1" customWidth="1"/>
    <col min="8707" max="8707" width="11.5703125" style="18" bestFit="1" customWidth="1"/>
    <col min="8708" max="8943" width="9.140625" style="18"/>
    <col min="8944" max="8944" width="0" style="18" hidden="1" customWidth="1"/>
    <col min="8945" max="8945" width="21.7109375" style="18" customWidth="1"/>
    <col min="8946" max="8946" width="48.140625" style="18" customWidth="1"/>
    <col min="8947" max="8947" width="29.7109375" style="18" customWidth="1"/>
    <col min="8948" max="8948" width="11.42578125" style="18" customWidth="1"/>
    <col min="8949" max="8949" width="7.5703125" style="18" customWidth="1"/>
    <col min="8950" max="8950" width="11.7109375" style="18" customWidth="1"/>
    <col min="8951" max="8951" width="7.140625" style="18" customWidth="1"/>
    <col min="8952" max="8952" width="0" style="18" hidden="1" customWidth="1"/>
    <col min="8953" max="8954" width="19.140625" style="18" customWidth="1"/>
    <col min="8955" max="8955" width="20.42578125" style="18" customWidth="1"/>
    <col min="8956" max="8956" width="20.85546875" style="18" customWidth="1"/>
    <col min="8957" max="8958" width="22" style="18" customWidth="1"/>
    <col min="8959" max="8959" width="0" style="18" hidden="1" customWidth="1"/>
    <col min="8960" max="8960" width="27.28515625" style="18" customWidth="1"/>
    <col min="8961" max="8961" width="18.140625" style="18" bestFit="1" customWidth="1"/>
    <col min="8962" max="8962" width="11.42578125" style="18" bestFit="1" customWidth="1"/>
    <col min="8963" max="8963" width="11.5703125" style="18" bestFit="1" customWidth="1"/>
    <col min="8964" max="9199" width="9.140625" style="18"/>
    <col min="9200" max="9200" width="0" style="18" hidden="1" customWidth="1"/>
    <col min="9201" max="9201" width="21.7109375" style="18" customWidth="1"/>
    <col min="9202" max="9202" width="48.140625" style="18" customWidth="1"/>
    <col min="9203" max="9203" width="29.7109375" style="18" customWidth="1"/>
    <col min="9204" max="9204" width="11.42578125" style="18" customWidth="1"/>
    <col min="9205" max="9205" width="7.5703125" style="18" customWidth="1"/>
    <col min="9206" max="9206" width="11.7109375" style="18" customWidth="1"/>
    <col min="9207" max="9207" width="7.140625" style="18" customWidth="1"/>
    <col min="9208" max="9208" width="0" style="18" hidden="1" customWidth="1"/>
    <col min="9209" max="9210" width="19.140625" style="18" customWidth="1"/>
    <col min="9211" max="9211" width="20.42578125" style="18" customWidth="1"/>
    <col min="9212" max="9212" width="20.85546875" style="18" customWidth="1"/>
    <col min="9213" max="9214" width="22" style="18" customWidth="1"/>
    <col min="9215" max="9215" width="0" style="18" hidden="1" customWidth="1"/>
    <col min="9216" max="9216" width="27.28515625" style="18" customWidth="1"/>
    <col min="9217" max="9217" width="18.140625" style="18" bestFit="1" customWidth="1"/>
    <col min="9218" max="9218" width="11.42578125" style="18" bestFit="1" customWidth="1"/>
    <col min="9219" max="9219" width="11.5703125" style="18" bestFit="1" customWidth="1"/>
    <col min="9220" max="9455" width="9.140625" style="18"/>
    <col min="9456" max="9456" width="0" style="18" hidden="1" customWidth="1"/>
    <col min="9457" max="9457" width="21.7109375" style="18" customWidth="1"/>
    <col min="9458" max="9458" width="48.140625" style="18" customWidth="1"/>
    <col min="9459" max="9459" width="29.7109375" style="18" customWidth="1"/>
    <col min="9460" max="9460" width="11.42578125" style="18" customWidth="1"/>
    <col min="9461" max="9461" width="7.5703125" style="18" customWidth="1"/>
    <col min="9462" max="9462" width="11.7109375" style="18" customWidth="1"/>
    <col min="9463" max="9463" width="7.140625" style="18" customWidth="1"/>
    <col min="9464" max="9464" width="0" style="18" hidden="1" customWidth="1"/>
    <col min="9465" max="9466" width="19.140625" style="18" customWidth="1"/>
    <col min="9467" max="9467" width="20.42578125" style="18" customWidth="1"/>
    <col min="9468" max="9468" width="20.85546875" style="18" customWidth="1"/>
    <col min="9469" max="9470" width="22" style="18" customWidth="1"/>
    <col min="9471" max="9471" width="0" style="18" hidden="1" customWidth="1"/>
    <col min="9472" max="9472" width="27.28515625" style="18" customWidth="1"/>
    <col min="9473" max="9473" width="18.140625" style="18" bestFit="1" customWidth="1"/>
    <col min="9474" max="9474" width="11.42578125" style="18" bestFit="1" customWidth="1"/>
    <col min="9475" max="9475" width="11.5703125" style="18" bestFit="1" customWidth="1"/>
    <col min="9476" max="9711" width="9.140625" style="18"/>
    <col min="9712" max="9712" width="0" style="18" hidden="1" customWidth="1"/>
    <col min="9713" max="9713" width="21.7109375" style="18" customWidth="1"/>
    <col min="9714" max="9714" width="48.140625" style="18" customWidth="1"/>
    <col min="9715" max="9715" width="29.7109375" style="18" customWidth="1"/>
    <col min="9716" max="9716" width="11.42578125" style="18" customWidth="1"/>
    <col min="9717" max="9717" width="7.5703125" style="18" customWidth="1"/>
    <col min="9718" max="9718" width="11.7109375" style="18" customWidth="1"/>
    <col min="9719" max="9719" width="7.140625" style="18" customWidth="1"/>
    <col min="9720" max="9720" width="0" style="18" hidden="1" customWidth="1"/>
    <col min="9721" max="9722" width="19.140625" style="18" customWidth="1"/>
    <col min="9723" max="9723" width="20.42578125" style="18" customWidth="1"/>
    <col min="9724" max="9724" width="20.85546875" style="18" customWidth="1"/>
    <col min="9725" max="9726" width="22" style="18" customWidth="1"/>
    <col min="9727" max="9727" width="0" style="18" hidden="1" customWidth="1"/>
    <col min="9728" max="9728" width="27.28515625" style="18" customWidth="1"/>
    <col min="9729" max="9729" width="18.140625" style="18" bestFit="1" customWidth="1"/>
    <col min="9730" max="9730" width="11.42578125" style="18" bestFit="1" customWidth="1"/>
    <col min="9731" max="9731" width="11.5703125" style="18" bestFit="1" customWidth="1"/>
    <col min="9732" max="9967" width="9.140625" style="18"/>
    <col min="9968" max="9968" width="0" style="18" hidden="1" customWidth="1"/>
    <col min="9969" max="9969" width="21.7109375" style="18" customWidth="1"/>
    <col min="9970" max="9970" width="48.140625" style="18" customWidth="1"/>
    <col min="9971" max="9971" width="29.7109375" style="18" customWidth="1"/>
    <col min="9972" max="9972" width="11.42578125" style="18" customWidth="1"/>
    <col min="9973" max="9973" width="7.5703125" style="18" customWidth="1"/>
    <col min="9974" max="9974" width="11.7109375" style="18" customWidth="1"/>
    <col min="9975" max="9975" width="7.140625" style="18" customWidth="1"/>
    <col min="9976" max="9976" width="0" style="18" hidden="1" customWidth="1"/>
    <col min="9977" max="9978" width="19.140625" style="18" customWidth="1"/>
    <col min="9979" max="9979" width="20.42578125" style="18" customWidth="1"/>
    <col min="9980" max="9980" width="20.85546875" style="18" customWidth="1"/>
    <col min="9981" max="9982" width="22" style="18" customWidth="1"/>
    <col min="9983" max="9983" width="0" style="18" hidden="1" customWidth="1"/>
    <col min="9984" max="9984" width="27.28515625" style="18" customWidth="1"/>
    <col min="9985" max="9985" width="18.140625" style="18" bestFit="1" customWidth="1"/>
    <col min="9986" max="9986" width="11.42578125" style="18" bestFit="1" customWidth="1"/>
    <col min="9987" max="9987" width="11.5703125" style="18" bestFit="1" customWidth="1"/>
    <col min="9988" max="10223" width="9.140625" style="18"/>
    <col min="10224" max="10224" width="0" style="18" hidden="1" customWidth="1"/>
    <col min="10225" max="10225" width="21.7109375" style="18" customWidth="1"/>
    <col min="10226" max="10226" width="48.140625" style="18" customWidth="1"/>
    <col min="10227" max="10227" width="29.7109375" style="18" customWidth="1"/>
    <col min="10228" max="10228" width="11.42578125" style="18" customWidth="1"/>
    <col min="10229" max="10229" width="7.5703125" style="18" customWidth="1"/>
    <col min="10230" max="10230" width="11.7109375" style="18" customWidth="1"/>
    <col min="10231" max="10231" width="7.140625" style="18" customWidth="1"/>
    <col min="10232" max="10232" width="0" style="18" hidden="1" customWidth="1"/>
    <col min="10233" max="10234" width="19.140625" style="18" customWidth="1"/>
    <col min="10235" max="10235" width="20.42578125" style="18" customWidth="1"/>
    <col min="10236" max="10236" width="20.85546875" style="18" customWidth="1"/>
    <col min="10237" max="10238" width="22" style="18" customWidth="1"/>
    <col min="10239" max="10239" width="0" style="18" hidden="1" customWidth="1"/>
    <col min="10240" max="10240" width="27.28515625" style="18" customWidth="1"/>
    <col min="10241" max="10241" width="18.140625" style="18" bestFit="1" customWidth="1"/>
    <col min="10242" max="10242" width="11.42578125" style="18" bestFit="1" customWidth="1"/>
    <col min="10243" max="10243" width="11.5703125" style="18" bestFit="1" customWidth="1"/>
    <col min="10244" max="10479" width="9.140625" style="18"/>
    <col min="10480" max="10480" width="0" style="18" hidden="1" customWidth="1"/>
    <col min="10481" max="10481" width="21.7109375" style="18" customWidth="1"/>
    <col min="10482" max="10482" width="48.140625" style="18" customWidth="1"/>
    <col min="10483" max="10483" width="29.7109375" style="18" customWidth="1"/>
    <col min="10484" max="10484" width="11.42578125" style="18" customWidth="1"/>
    <col min="10485" max="10485" width="7.5703125" style="18" customWidth="1"/>
    <col min="10486" max="10486" width="11.7109375" style="18" customWidth="1"/>
    <col min="10487" max="10487" width="7.140625" style="18" customWidth="1"/>
    <col min="10488" max="10488" width="0" style="18" hidden="1" customWidth="1"/>
    <col min="10489" max="10490" width="19.140625" style="18" customWidth="1"/>
    <col min="10491" max="10491" width="20.42578125" style="18" customWidth="1"/>
    <col min="10492" max="10492" width="20.85546875" style="18" customWidth="1"/>
    <col min="10493" max="10494" width="22" style="18" customWidth="1"/>
    <col min="10495" max="10495" width="0" style="18" hidden="1" customWidth="1"/>
    <col min="10496" max="10496" width="27.28515625" style="18" customWidth="1"/>
    <col min="10497" max="10497" width="18.140625" style="18" bestFit="1" customWidth="1"/>
    <col min="10498" max="10498" width="11.42578125" style="18" bestFit="1" customWidth="1"/>
    <col min="10499" max="10499" width="11.5703125" style="18" bestFit="1" customWidth="1"/>
    <col min="10500" max="10735" width="9.140625" style="18"/>
    <col min="10736" max="10736" width="0" style="18" hidden="1" customWidth="1"/>
    <col min="10737" max="10737" width="21.7109375" style="18" customWidth="1"/>
    <col min="10738" max="10738" width="48.140625" style="18" customWidth="1"/>
    <col min="10739" max="10739" width="29.7109375" style="18" customWidth="1"/>
    <col min="10740" max="10740" width="11.42578125" style="18" customWidth="1"/>
    <col min="10741" max="10741" width="7.5703125" style="18" customWidth="1"/>
    <col min="10742" max="10742" width="11.7109375" style="18" customWidth="1"/>
    <col min="10743" max="10743" width="7.140625" style="18" customWidth="1"/>
    <col min="10744" max="10744" width="0" style="18" hidden="1" customWidth="1"/>
    <col min="10745" max="10746" width="19.140625" style="18" customWidth="1"/>
    <col min="10747" max="10747" width="20.42578125" style="18" customWidth="1"/>
    <col min="10748" max="10748" width="20.85546875" style="18" customWidth="1"/>
    <col min="10749" max="10750" width="22" style="18" customWidth="1"/>
    <col min="10751" max="10751" width="0" style="18" hidden="1" customWidth="1"/>
    <col min="10752" max="10752" width="27.28515625" style="18" customWidth="1"/>
    <col min="10753" max="10753" width="18.140625" style="18" bestFit="1" customWidth="1"/>
    <col min="10754" max="10754" width="11.42578125" style="18" bestFit="1" customWidth="1"/>
    <col min="10755" max="10755" width="11.5703125" style="18" bestFit="1" customWidth="1"/>
    <col min="10756" max="10991" width="9.140625" style="18"/>
    <col min="10992" max="10992" width="0" style="18" hidden="1" customWidth="1"/>
    <col min="10993" max="10993" width="21.7109375" style="18" customWidth="1"/>
    <col min="10994" max="10994" width="48.140625" style="18" customWidth="1"/>
    <col min="10995" max="10995" width="29.7109375" style="18" customWidth="1"/>
    <col min="10996" max="10996" width="11.42578125" style="18" customWidth="1"/>
    <col min="10997" max="10997" width="7.5703125" style="18" customWidth="1"/>
    <col min="10998" max="10998" width="11.7109375" style="18" customWidth="1"/>
    <col min="10999" max="10999" width="7.140625" style="18" customWidth="1"/>
    <col min="11000" max="11000" width="0" style="18" hidden="1" customWidth="1"/>
    <col min="11001" max="11002" width="19.140625" style="18" customWidth="1"/>
    <col min="11003" max="11003" width="20.42578125" style="18" customWidth="1"/>
    <col min="11004" max="11004" width="20.85546875" style="18" customWidth="1"/>
    <col min="11005" max="11006" width="22" style="18" customWidth="1"/>
    <col min="11007" max="11007" width="0" style="18" hidden="1" customWidth="1"/>
    <col min="11008" max="11008" width="27.28515625" style="18" customWidth="1"/>
    <col min="11009" max="11009" width="18.140625" style="18" bestFit="1" customWidth="1"/>
    <col min="11010" max="11010" width="11.42578125" style="18" bestFit="1" customWidth="1"/>
    <col min="11011" max="11011" width="11.5703125" style="18" bestFit="1" customWidth="1"/>
    <col min="11012" max="11247" width="9.140625" style="18"/>
    <col min="11248" max="11248" width="0" style="18" hidden="1" customWidth="1"/>
    <col min="11249" max="11249" width="21.7109375" style="18" customWidth="1"/>
    <col min="11250" max="11250" width="48.140625" style="18" customWidth="1"/>
    <col min="11251" max="11251" width="29.7109375" style="18" customWidth="1"/>
    <col min="11252" max="11252" width="11.42578125" style="18" customWidth="1"/>
    <col min="11253" max="11253" width="7.5703125" style="18" customWidth="1"/>
    <col min="11254" max="11254" width="11.7109375" style="18" customWidth="1"/>
    <col min="11255" max="11255" width="7.140625" style="18" customWidth="1"/>
    <col min="11256" max="11256" width="0" style="18" hidden="1" customWidth="1"/>
    <col min="11257" max="11258" width="19.140625" style="18" customWidth="1"/>
    <col min="11259" max="11259" width="20.42578125" style="18" customWidth="1"/>
    <col min="11260" max="11260" width="20.85546875" style="18" customWidth="1"/>
    <col min="11261" max="11262" width="22" style="18" customWidth="1"/>
    <col min="11263" max="11263" width="0" style="18" hidden="1" customWidth="1"/>
    <col min="11264" max="11264" width="27.28515625" style="18" customWidth="1"/>
    <col min="11265" max="11265" width="18.140625" style="18" bestFit="1" customWidth="1"/>
    <col min="11266" max="11266" width="11.42578125" style="18" bestFit="1" customWidth="1"/>
    <col min="11267" max="11267" width="11.5703125" style="18" bestFit="1" customWidth="1"/>
    <col min="11268" max="11503" width="9.140625" style="18"/>
    <col min="11504" max="11504" width="0" style="18" hidden="1" customWidth="1"/>
    <col min="11505" max="11505" width="21.7109375" style="18" customWidth="1"/>
    <col min="11506" max="11506" width="48.140625" style="18" customWidth="1"/>
    <col min="11507" max="11507" width="29.7109375" style="18" customWidth="1"/>
    <col min="11508" max="11508" width="11.42578125" style="18" customWidth="1"/>
    <col min="11509" max="11509" width="7.5703125" style="18" customWidth="1"/>
    <col min="11510" max="11510" width="11.7109375" style="18" customWidth="1"/>
    <col min="11511" max="11511" width="7.140625" style="18" customWidth="1"/>
    <col min="11512" max="11512" width="0" style="18" hidden="1" customWidth="1"/>
    <col min="11513" max="11514" width="19.140625" style="18" customWidth="1"/>
    <col min="11515" max="11515" width="20.42578125" style="18" customWidth="1"/>
    <col min="11516" max="11516" width="20.85546875" style="18" customWidth="1"/>
    <col min="11517" max="11518" width="22" style="18" customWidth="1"/>
    <col min="11519" max="11519" width="0" style="18" hidden="1" customWidth="1"/>
    <col min="11520" max="11520" width="27.28515625" style="18" customWidth="1"/>
    <col min="11521" max="11521" width="18.140625" style="18" bestFit="1" customWidth="1"/>
    <col min="11522" max="11522" width="11.42578125" style="18" bestFit="1" customWidth="1"/>
    <col min="11523" max="11523" width="11.5703125" style="18" bestFit="1" customWidth="1"/>
    <col min="11524" max="11759" width="9.140625" style="18"/>
    <col min="11760" max="11760" width="0" style="18" hidden="1" customWidth="1"/>
    <col min="11761" max="11761" width="21.7109375" style="18" customWidth="1"/>
    <col min="11762" max="11762" width="48.140625" style="18" customWidth="1"/>
    <col min="11763" max="11763" width="29.7109375" style="18" customWidth="1"/>
    <col min="11764" max="11764" width="11.42578125" style="18" customWidth="1"/>
    <col min="11765" max="11765" width="7.5703125" style="18" customWidth="1"/>
    <col min="11766" max="11766" width="11.7109375" style="18" customWidth="1"/>
    <col min="11767" max="11767" width="7.140625" style="18" customWidth="1"/>
    <col min="11768" max="11768" width="0" style="18" hidden="1" customWidth="1"/>
    <col min="11769" max="11770" width="19.140625" style="18" customWidth="1"/>
    <col min="11771" max="11771" width="20.42578125" style="18" customWidth="1"/>
    <col min="11772" max="11772" width="20.85546875" style="18" customWidth="1"/>
    <col min="11773" max="11774" width="22" style="18" customWidth="1"/>
    <col min="11775" max="11775" width="0" style="18" hidden="1" customWidth="1"/>
    <col min="11776" max="11776" width="27.28515625" style="18" customWidth="1"/>
    <col min="11777" max="11777" width="18.140625" style="18" bestFit="1" customWidth="1"/>
    <col min="11778" max="11778" width="11.42578125" style="18" bestFit="1" customWidth="1"/>
    <col min="11779" max="11779" width="11.5703125" style="18" bestFit="1" customWidth="1"/>
    <col min="11780" max="12015" width="9.140625" style="18"/>
    <col min="12016" max="12016" width="0" style="18" hidden="1" customWidth="1"/>
    <col min="12017" max="12017" width="21.7109375" style="18" customWidth="1"/>
    <col min="12018" max="12018" width="48.140625" style="18" customWidth="1"/>
    <col min="12019" max="12019" width="29.7109375" style="18" customWidth="1"/>
    <col min="12020" max="12020" width="11.42578125" style="18" customWidth="1"/>
    <col min="12021" max="12021" width="7.5703125" style="18" customWidth="1"/>
    <col min="12022" max="12022" width="11.7109375" style="18" customWidth="1"/>
    <col min="12023" max="12023" width="7.140625" style="18" customWidth="1"/>
    <col min="12024" max="12024" width="0" style="18" hidden="1" customWidth="1"/>
    <col min="12025" max="12026" width="19.140625" style="18" customWidth="1"/>
    <col min="12027" max="12027" width="20.42578125" style="18" customWidth="1"/>
    <col min="12028" max="12028" width="20.85546875" style="18" customWidth="1"/>
    <col min="12029" max="12030" width="22" style="18" customWidth="1"/>
    <col min="12031" max="12031" width="0" style="18" hidden="1" customWidth="1"/>
    <col min="12032" max="12032" width="27.28515625" style="18" customWidth="1"/>
    <col min="12033" max="12033" width="18.140625" style="18" bestFit="1" customWidth="1"/>
    <col min="12034" max="12034" width="11.42578125" style="18" bestFit="1" customWidth="1"/>
    <col min="12035" max="12035" width="11.5703125" style="18" bestFit="1" customWidth="1"/>
    <col min="12036" max="12271" width="9.140625" style="18"/>
    <col min="12272" max="12272" width="0" style="18" hidden="1" customWidth="1"/>
    <col min="12273" max="12273" width="21.7109375" style="18" customWidth="1"/>
    <col min="12274" max="12274" width="48.140625" style="18" customWidth="1"/>
    <col min="12275" max="12275" width="29.7109375" style="18" customWidth="1"/>
    <col min="12276" max="12276" width="11.42578125" style="18" customWidth="1"/>
    <col min="12277" max="12277" width="7.5703125" style="18" customWidth="1"/>
    <col min="12278" max="12278" width="11.7109375" style="18" customWidth="1"/>
    <col min="12279" max="12279" width="7.140625" style="18" customWidth="1"/>
    <col min="12280" max="12280" width="0" style="18" hidden="1" customWidth="1"/>
    <col min="12281" max="12282" width="19.140625" style="18" customWidth="1"/>
    <col min="12283" max="12283" width="20.42578125" style="18" customWidth="1"/>
    <col min="12284" max="12284" width="20.85546875" style="18" customWidth="1"/>
    <col min="12285" max="12286" width="22" style="18" customWidth="1"/>
    <col min="12287" max="12287" width="0" style="18" hidden="1" customWidth="1"/>
    <col min="12288" max="12288" width="27.28515625" style="18" customWidth="1"/>
    <col min="12289" max="12289" width="18.140625" style="18" bestFit="1" customWidth="1"/>
    <col min="12290" max="12290" width="11.42578125" style="18" bestFit="1" customWidth="1"/>
    <col min="12291" max="12291" width="11.5703125" style="18" bestFit="1" customWidth="1"/>
    <col min="12292" max="12527" width="9.140625" style="18"/>
    <col min="12528" max="12528" width="0" style="18" hidden="1" customWidth="1"/>
    <col min="12529" max="12529" width="21.7109375" style="18" customWidth="1"/>
    <col min="12530" max="12530" width="48.140625" style="18" customWidth="1"/>
    <col min="12531" max="12531" width="29.7109375" style="18" customWidth="1"/>
    <col min="12532" max="12532" width="11.42578125" style="18" customWidth="1"/>
    <col min="12533" max="12533" width="7.5703125" style="18" customWidth="1"/>
    <col min="12534" max="12534" width="11.7109375" style="18" customWidth="1"/>
    <col min="12535" max="12535" width="7.140625" style="18" customWidth="1"/>
    <col min="12536" max="12536" width="0" style="18" hidden="1" customWidth="1"/>
    <col min="12537" max="12538" width="19.140625" style="18" customWidth="1"/>
    <col min="12539" max="12539" width="20.42578125" style="18" customWidth="1"/>
    <col min="12540" max="12540" width="20.85546875" style="18" customWidth="1"/>
    <col min="12541" max="12542" width="22" style="18" customWidth="1"/>
    <col min="12543" max="12543" width="0" style="18" hidden="1" customWidth="1"/>
    <col min="12544" max="12544" width="27.28515625" style="18" customWidth="1"/>
    <col min="12545" max="12545" width="18.140625" style="18" bestFit="1" customWidth="1"/>
    <col min="12546" max="12546" width="11.42578125" style="18" bestFit="1" customWidth="1"/>
    <col min="12547" max="12547" width="11.5703125" style="18" bestFit="1" customWidth="1"/>
    <col min="12548" max="12783" width="9.140625" style="18"/>
    <col min="12784" max="12784" width="0" style="18" hidden="1" customWidth="1"/>
    <col min="12785" max="12785" width="21.7109375" style="18" customWidth="1"/>
    <col min="12786" max="12786" width="48.140625" style="18" customWidth="1"/>
    <col min="12787" max="12787" width="29.7109375" style="18" customWidth="1"/>
    <col min="12788" max="12788" width="11.42578125" style="18" customWidth="1"/>
    <col min="12789" max="12789" width="7.5703125" style="18" customWidth="1"/>
    <col min="12790" max="12790" width="11.7109375" style="18" customWidth="1"/>
    <col min="12791" max="12791" width="7.140625" style="18" customWidth="1"/>
    <col min="12792" max="12792" width="0" style="18" hidden="1" customWidth="1"/>
    <col min="12793" max="12794" width="19.140625" style="18" customWidth="1"/>
    <col min="12795" max="12795" width="20.42578125" style="18" customWidth="1"/>
    <col min="12796" max="12796" width="20.85546875" style="18" customWidth="1"/>
    <col min="12797" max="12798" width="22" style="18" customWidth="1"/>
    <col min="12799" max="12799" width="0" style="18" hidden="1" customWidth="1"/>
    <col min="12800" max="12800" width="27.28515625" style="18" customWidth="1"/>
    <col min="12801" max="12801" width="18.140625" style="18" bestFit="1" customWidth="1"/>
    <col min="12802" max="12802" width="11.42578125" style="18" bestFit="1" customWidth="1"/>
    <col min="12803" max="12803" width="11.5703125" style="18" bestFit="1" customWidth="1"/>
    <col min="12804" max="13039" width="9.140625" style="18"/>
    <col min="13040" max="13040" width="0" style="18" hidden="1" customWidth="1"/>
    <col min="13041" max="13041" width="21.7109375" style="18" customWidth="1"/>
    <col min="13042" max="13042" width="48.140625" style="18" customWidth="1"/>
    <col min="13043" max="13043" width="29.7109375" style="18" customWidth="1"/>
    <col min="13044" max="13044" width="11.42578125" style="18" customWidth="1"/>
    <col min="13045" max="13045" width="7.5703125" style="18" customWidth="1"/>
    <col min="13046" max="13046" width="11.7109375" style="18" customWidth="1"/>
    <col min="13047" max="13047" width="7.140625" style="18" customWidth="1"/>
    <col min="13048" max="13048" width="0" style="18" hidden="1" customWidth="1"/>
    <col min="13049" max="13050" width="19.140625" style="18" customWidth="1"/>
    <col min="13051" max="13051" width="20.42578125" style="18" customWidth="1"/>
    <col min="13052" max="13052" width="20.85546875" style="18" customWidth="1"/>
    <col min="13053" max="13054" width="22" style="18" customWidth="1"/>
    <col min="13055" max="13055" width="0" style="18" hidden="1" customWidth="1"/>
    <col min="13056" max="13056" width="27.28515625" style="18" customWidth="1"/>
    <col min="13057" max="13057" width="18.140625" style="18" bestFit="1" customWidth="1"/>
    <col min="13058" max="13058" width="11.42578125" style="18" bestFit="1" customWidth="1"/>
    <col min="13059" max="13059" width="11.5703125" style="18" bestFit="1" customWidth="1"/>
    <col min="13060" max="13295" width="9.140625" style="18"/>
    <col min="13296" max="13296" width="0" style="18" hidden="1" customWidth="1"/>
    <col min="13297" max="13297" width="21.7109375" style="18" customWidth="1"/>
    <col min="13298" max="13298" width="48.140625" style="18" customWidth="1"/>
    <col min="13299" max="13299" width="29.7109375" style="18" customWidth="1"/>
    <col min="13300" max="13300" width="11.42578125" style="18" customWidth="1"/>
    <col min="13301" max="13301" width="7.5703125" style="18" customWidth="1"/>
    <col min="13302" max="13302" width="11.7109375" style="18" customWidth="1"/>
    <col min="13303" max="13303" width="7.140625" style="18" customWidth="1"/>
    <col min="13304" max="13304" width="0" style="18" hidden="1" customWidth="1"/>
    <col min="13305" max="13306" width="19.140625" style="18" customWidth="1"/>
    <col min="13307" max="13307" width="20.42578125" style="18" customWidth="1"/>
    <col min="13308" max="13308" width="20.85546875" style="18" customWidth="1"/>
    <col min="13309" max="13310" width="22" style="18" customWidth="1"/>
    <col min="13311" max="13311" width="0" style="18" hidden="1" customWidth="1"/>
    <col min="13312" max="13312" width="27.28515625" style="18" customWidth="1"/>
    <col min="13313" max="13313" width="18.140625" style="18" bestFit="1" customWidth="1"/>
    <col min="13314" max="13314" width="11.42578125" style="18" bestFit="1" customWidth="1"/>
    <col min="13315" max="13315" width="11.5703125" style="18" bestFit="1" customWidth="1"/>
    <col min="13316" max="13551" width="9.140625" style="18"/>
    <col min="13552" max="13552" width="0" style="18" hidden="1" customWidth="1"/>
    <col min="13553" max="13553" width="21.7109375" style="18" customWidth="1"/>
    <col min="13554" max="13554" width="48.140625" style="18" customWidth="1"/>
    <col min="13555" max="13555" width="29.7109375" style="18" customWidth="1"/>
    <col min="13556" max="13556" width="11.42578125" style="18" customWidth="1"/>
    <col min="13557" max="13557" width="7.5703125" style="18" customWidth="1"/>
    <col min="13558" max="13558" width="11.7109375" style="18" customWidth="1"/>
    <col min="13559" max="13559" width="7.140625" style="18" customWidth="1"/>
    <col min="13560" max="13560" width="0" style="18" hidden="1" customWidth="1"/>
    <col min="13561" max="13562" width="19.140625" style="18" customWidth="1"/>
    <col min="13563" max="13563" width="20.42578125" style="18" customWidth="1"/>
    <col min="13564" max="13564" width="20.85546875" style="18" customWidth="1"/>
    <col min="13565" max="13566" width="22" style="18" customWidth="1"/>
    <col min="13567" max="13567" width="0" style="18" hidden="1" customWidth="1"/>
    <col min="13568" max="13568" width="27.28515625" style="18" customWidth="1"/>
    <col min="13569" max="13569" width="18.140625" style="18" bestFit="1" customWidth="1"/>
    <col min="13570" max="13570" width="11.42578125" style="18" bestFit="1" customWidth="1"/>
    <col min="13571" max="13571" width="11.5703125" style="18" bestFit="1" customWidth="1"/>
    <col min="13572" max="13807" width="9.140625" style="18"/>
    <col min="13808" max="13808" width="0" style="18" hidden="1" customWidth="1"/>
    <col min="13809" max="13809" width="21.7109375" style="18" customWidth="1"/>
    <col min="13810" max="13810" width="48.140625" style="18" customWidth="1"/>
    <col min="13811" max="13811" width="29.7109375" style="18" customWidth="1"/>
    <col min="13812" max="13812" width="11.42578125" style="18" customWidth="1"/>
    <col min="13813" max="13813" width="7.5703125" style="18" customWidth="1"/>
    <col min="13814" max="13814" width="11.7109375" style="18" customWidth="1"/>
    <col min="13815" max="13815" width="7.140625" style="18" customWidth="1"/>
    <col min="13816" max="13816" width="0" style="18" hidden="1" customWidth="1"/>
    <col min="13817" max="13818" width="19.140625" style="18" customWidth="1"/>
    <col min="13819" max="13819" width="20.42578125" style="18" customWidth="1"/>
    <col min="13820" max="13820" width="20.85546875" style="18" customWidth="1"/>
    <col min="13821" max="13822" width="22" style="18" customWidth="1"/>
    <col min="13823" max="13823" width="0" style="18" hidden="1" customWidth="1"/>
    <col min="13824" max="13824" width="27.28515625" style="18" customWidth="1"/>
    <col min="13825" max="13825" width="18.140625" style="18" bestFit="1" customWidth="1"/>
    <col min="13826" max="13826" width="11.42578125" style="18" bestFit="1" customWidth="1"/>
    <col min="13827" max="13827" width="11.5703125" style="18" bestFit="1" customWidth="1"/>
    <col min="13828" max="14063" width="9.140625" style="18"/>
    <col min="14064" max="14064" width="0" style="18" hidden="1" customWidth="1"/>
    <col min="14065" max="14065" width="21.7109375" style="18" customWidth="1"/>
    <col min="14066" max="14066" width="48.140625" style="18" customWidth="1"/>
    <col min="14067" max="14067" width="29.7109375" style="18" customWidth="1"/>
    <col min="14068" max="14068" width="11.42578125" style="18" customWidth="1"/>
    <col min="14069" max="14069" width="7.5703125" style="18" customWidth="1"/>
    <col min="14070" max="14070" width="11.7109375" style="18" customWidth="1"/>
    <col min="14071" max="14071" width="7.140625" style="18" customWidth="1"/>
    <col min="14072" max="14072" width="0" style="18" hidden="1" customWidth="1"/>
    <col min="14073" max="14074" width="19.140625" style="18" customWidth="1"/>
    <col min="14075" max="14075" width="20.42578125" style="18" customWidth="1"/>
    <col min="14076" max="14076" width="20.85546875" style="18" customWidth="1"/>
    <col min="14077" max="14078" width="22" style="18" customWidth="1"/>
    <col min="14079" max="14079" width="0" style="18" hidden="1" customWidth="1"/>
    <col min="14080" max="14080" width="27.28515625" style="18" customWidth="1"/>
    <col min="14081" max="14081" width="18.140625" style="18" bestFit="1" customWidth="1"/>
    <col min="14082" max="14082" width="11.42578125" style="18" bestFit="1" customWidth="1"/>
    <col min="14083" max="14083" width="11.5703125" style="18" bestFit="1" customWidth="1"/>
    <col min="14084" max="14319" width="9.140625" style="18"/>
    <col min="14320" max="14320" width="0" style="18" hidden="1" customWidth="1"/>
    <col min="14321" max="14321" width="21.7109375" style="18" customWidth="1"/>
    <col min="14322" max="14322" width="48.140625" style="18" customWidth="1"/>
    <col min="14323" max="14323" width="29.7109375" style="18" customWidth="1"/>
    <col min="14324" max="14324" width="11.42578125" style="18" customWidth="1"/>
    <col min="14325" max="14325" width="7.5703125" style="18" customWidth="1"/>
    <col min="14326" max="14326" width="11.7109375" style="18" customWidth="1"/>
    <col min="14327" max="14327" width="7.140625" style="18" customWidth="1"/>
    <col min="14328" max="14328" width="0" style="18" hidden="1" customWidth="1"/>
    <col min="14329" max="14330" width="19.140625" style="18" customWidth="1"/>
    <col min="14331" max="14331" width="20.42578125" style="18" customWidth="1"/>
    <col min="14332" max="14332" width="20.85546875" style="18" customWidth="1"/>
    <col min="14333" max="14334" width="22" style="18" customWidth="1"/>
    <col min="14335" max="14335" width="0" style="18" hidden="1" customWidth="1"/>
    <col min="14336" max="14336" width="27.28515625" style="18" customWidth="1"/>
    <col min="14337" max="14337" width="18.140625" style="18" bestFit="1" customWidth="1"/>
    <col min="14338" max="14338" width="11.42578125" style="18" bestFit="1" customWidth="1"/>
    <col min="14339" max="14339" width="11.5703125" style="18" bestFit="1" customWidth="1"/>
    <col min="14340" max="14575" width="9.140625" style="18"/>
    <col min="14576" max="14576" width="0" style="18" hidden="1" customWidth="1"/>
    <col min="14577" max="14577" width="21.7109375" style="18" customWidth="1"/>
    <col min="14578" max="14578" width="48.140625" style="18" customWidth="1"/>
    <col min="14579" max="14579" width="29.7109375" style="18" customWidth="1"/>
    <col min="14580" max="14580" width="11.42578125" style="18" customWidth="1"/>
    <col min="14581" max="14581" width="7.5703125" style="18" customWidth="1"/>
    <col min="14582" max="14582" width="11.7109375" style="18" customWidth="1"/>
    <col min="14583" max="14583" width="7.140625" style="18" customWidth="1"/>
    <col min="14584" max="14584" width="0" style="18" hidden="1" customWidth="1"/>
    <col min="14585" max="14586" width="19.140625" style="18" customWidth="1"/>
    <col min="14587" max="14587" width="20.42578125" style="18" customWidth="1"/>
    <col min="14588" max="14588" width="20.85546875" style="18" customWidth="1"/>
    <col min="14589" max="14590" width="22" style="18" customWidth="1"/>
    <col min="14591" max="14591" width="0" style="18" hidden="1" customWidth="1"/>
    <col min="14592" max="14592" width="27.28515625" style="18" customWidth="1"/>
    <col min="14593" max="14593" width="18.140625" style="18" bestFit="1" customWidth="1"/>
    <col min="14594" max="14594" width="11.42578125" style="18" bestFit="1" customWidth="1"/>
    <col min="14595" max="14595" width="11.5703125" style="18" bestFit="1" customWidth="1"/>
    <col min="14596" max="14831" width="9.140625" style="18"/>
    <col min="14832" max="14832" width="0" style="18" hidden="1" customWidth="1"/>
    <col min="14833" max="14833" width="21.7109375" style="18" customWidth="1"/>
    <col min="14834" max="14834" width="48.140625" style="18" customWidth="1"/>
    <col min="14835" max="14835" width="29.7109375" style="18" customWidth="1"/>
    <col min="14836" max="14836" width="11.42578125" style="18" customWidth="1"/>
    <col min="14837" max="14837" width="7.5703125" style="18" customWidth="1"/>
    <col min="14838" max="14838" width="11.7109375" style="18" customWidth="1"/>
    <col min="14839" max="14839" width="7.140625" style="18" customWidth="1"/>
    <col min="14840" max="14840" width="0" style="18" hidden="1" customWidth="1"/>
    <col min="14841" max="14842" width="19.140625" style="18" customWidth="1"/>
    <col min="14843" max="14843" width="20.42578125" style="18" customWidth="1"/>
    <col min="14844" max="14844" width="20.85546875" style="18" customWidth="1"/>
    <col min="14845" max="14846" width="22" style="18" customWidth="1"/>
    <col min="14847" max="14847" width="0" style="18" hidden="1" customWidth="1"/>
    <col min="14848" max="14848" width="27.28515625" style="18" customWidth="1"/>
    <col min="14849" max="14849" width="18.140625" style="18" bestFit="1" customWidth="1"/>
    <col min="14850" max="14850" width="11.42578125" style="18" bestFit="1" customWidth="1"/>
    <col min="14851" max="14851" width="11.5703125" style="18" bestFit="1" customWidth="1"/>
    <col min="14852" max="15087" width="9.140625" style="18"/>
    <col min="15088" max="15088" width="0" style="18" hidden="1" customWidth="1"/>
    <col min="15089" max="15089" width="21.7109375" style="18" customWidth="1"/>
    <col min="15090" max="15090" width="48.140625" style="18" customWidth="1"/>
    <col min="15091" max="15091" width="29.7109375" style="18" customWidth="1"/>
    <col min="15092" max="15092" width="11.42578125" style="18" customWidth="1"/>
    <col min="15093" max="15093" width="7.5703125" style="18" customWidth="1"/>
    <col min="15094" max="15094" width="11.7109375" style="18" customWidth="1"/>
    <col min="15095" max="15095" width="7.140625" style="18" customWidth="1"/>
    <col min="15096" max="15096" width="0" style="18" hidden="1" customWidth="1"/>
    <col min="15097" max="15098" width="19.140625" style="18" customWidth="1"/>
    <col min="15099" max="15099" width="20.42578125" style="18" customWidth="1"/>
    <col min="15100" max="15100" width="20.85546875" style="18" customWidth="1"/>
    <col min="15101" max="15102" width="22" style="18" customWidth="1"/>
    <col min="15103" max="15103" width="0" style="18" hidden="1" customWidth="1"/>
    <col min="15104" max="15104" width="27.28515625" style="18" customWidth="1"/>
    <col min="15105" max="15105" width="18.140625" style="18" bestFit="1" customWidth="1"/>
    <col min="15106" max="15106" width="11.42578125" style="18" bestFit="1" customWidth="1"/>
    <col min="15107" max="15107" width="11.5703125" style="18" bestFit="1" customWidth="1"/>
    <col min="15108" max="15343" width="9.140625" style="18"/>
    <col min="15344" max="15344" width="0" style="18" hidden="1" customWidth="1"/>
    <col min="15345" max="15345" width="21.7109375" style="18" customWidth="1"/>
    <col min="15346" max="15346" width="48.140625" style="18" customWidth="1"/>
    <col min="15347" max="15347" width="29.7109375" style="18" customWidth="1"/>
    <col min="15348" max="15348" width="11.42578125" style="18" customWidth="1"/>
    <col min="15349" max="15349" width="7.5703125" style="18" customWidth="1"/>
    <col min="15350" max="15350" width="11.7109375" style="18" customWidth="1"/>
    <col min="15351" max="15351" width="7.140625" style="18" customWidth="1"/>
    <col min="15352" max="15352" width="0" style="18" hidden="1" customWidth="1"/>
    <col min="15353" max="15354" width="19.140625" style="18" customWidth="1"/>
    <col min="15355" max="15355" width="20.42578125" style="18" customWidth="1"/>
    <col min="15356" max="15356" width="20.85546875" style="18" customWidth="1"/>
    <col min="15357" max="15358" width="22" style="18" customWidth="1"/>
    <col min="15359" max="15359" width="0" style="18" hidden="1" customWidth="1"/>
    <col min="15360" max="15360" width="27.28515625" style="18" customWidth="1"/>
    <col min="15361" max="15361" width="18.140625" style="18" bestFit="1" customWidth="1"/>
    <col min="15362" max="15362" width="11.42578125" style="18" bestFit="1" customWidth="1"/>
    <col min="15363" max="15363" width="11.5703125" style="18" bestFit="1" customWidth="1"/>
    <col min="15364" max="15599" width="9.140625" style="18"/>
    <col min="15600" max="15600" width="0" style="18" hidden="1" customWidth="1"/>
    <col min="15601" max="15601" width="21.7109375" style="18" customWidth="1"/>
    <col min="15602" max="15602" width="48.140625" style="18" customWidth="1"/>
    <col min="15603" max="15603" width="29.7109375" style="18" customWidth="1"/>
    <col min="15604" max="15604" width="11.42578125" style="18" customWidth="1"/>
    <col min="15605" max="15605" width="7.5703125" style="18" customWidth="1"/>
    <col min="15606" max="15606" width="11.7109375" style="18" customWidth="1"/>
    <col min="15607" max="15607" width="7.140625" style="18" customWidth="1"/>
    <col min="15608" max="15608" width="0" style="18" hidden="1" customWidth="1"/>
    <col min="15609" max="15610" width="19.140625" style="18" customWidth="1"/>
    <col min="15611" max="15611" width="20.42578125" style="18" customWidth="1"/>
    <col min="15612" max="15612" width="20.85546875" style="18" customWidth="1"/>
    <col min="15613" max="15614" width="22" style="18" customWidth="1"/>
    <col min="15615" max="15615" width="0" style="18" hidden="1" customWidth="1"/>
    <col min="15616" max="15616" width="27.28515625" style="18" customWidth="1"/>
    <col min="15617" max="15617" width="18.140625" style="18" bestFit="1" customWidth="1"/>
    <col min="15618" max="15618" width="11.42578125" style="18" bestFit="1" customWidth="1"/>
    <col min="15619" max="15619" width="11.5703125" style="18" bestFit="1" customWidth="1"/>
    <col min="15620" max="15855" width="9.140625" style="18"/>
    <col min="15856" max="15856" width="0" style="18" hidden="1" customWidth="1"/>
    <col min="15857" max="15857" width="21.7109375" style="18" customWidth="1"/>
    <col min="15858" max="15858" width="48.140625" style="18" customWidth="1"/>
    <col min="15859" max="15859" width="29.7109375" style="18" customWidth="1"/>
    <col min="15860" max="15860" width="11.42578125" style="18" customWidth="1"/>
    <col min="15861" max="15861" width="7.5703125" style="18" customWidth="1"/>
    <col min="15862" max="15862" width="11.7109375" style="18" customWidth="1"/>
    <col min="15863" max="15863" width="7.140625" style="18" customWidth="1"/>
    <col min="15864" max="15864" width="0" style="18" hidden="1" customWidth="1"/>
    <col min="15865" max="15866" width="19.140625" style="18" customWidth="1"/>
    <col min="15867" max="15867" width="20.42578125" style="18" customWidth="1"/>
    <col min="15868" max="15868" width="20.85546875" style="18" customWidth="1"/>
    <col min="15869" max="15870" width="22" style="18" customWidth="1"/>
    <col min="15871" max="15871" width="0" style="18" hidden="1" customWidth="1"/>
    <col min="15872" max="15872" width="27.28515625" style="18" customWidth="1"/>
    <col min="15873" max="15873" width="18.140625" style="18" bestFit="1" customWidth="1"/>
    <col min="15874" max="15874" width="11.42578125" style="18" bestFit="1" customWidth="1"/>
    <col min="15875" max="15875" width="11.5703125" style="18" bestFit="1" customWidth="1"/>
    <col min="15876" max="16111" width="9.140625" style="18"/>
    <col min="16112" max="16112" width="0" style="18" hidden="1" customWidth="1"/>
    <col min="16113" max="16113" width="21.7109375" style="18" customWidth="1"/>
    <col min="16114" max="16114" width="48.140625" style="18" customWidth="1"/>
    <col min="16115" max="16115" width="29.7109375" style="18" customWidth="1"/>
    <col min="16116" max="16116" width="11.42578125" style="18" customWidth="1"/>
    <col min="16117" max="16117" width="7.5703125" style="18" customWidth="1"/>
    <col min="16118" max="16118" width="11.7109375" style="18" customWidth="1"/>
    <col min="16119" max="16119" width="7.140625" style="18" customWidth="1"/>
    <col min="16120" max="16120" width="0" style="18" hidden="1" customWidth="1"/>
    <col min="16121" max="16122" width="19.140625" style="18" customWidth="1"/>
    <col min="16123" max="16123" width="20.42578125" style="18" customWidth="1"/>
    <col min="16124" max="16124" width="20.85546875" style="18" customWidth="1"/>
    <col min="16125" max="16126" width="22" style="18" customWidth="1"/>
    <col min="16127" max="16127" width="0" style="18" hidden="1" customWidth="1"/>
    <col min="16128" max="16128" width="27.28515625" style="18" customWidth="1"/>
    <col min="16129" max="16129" width="18.140625" style="18" bestFit="1" customWidth="1"/>
    <col min="16130" max="16130" width="11.42578125" style="18" bestFit="1" customWidth="1"/>
    <col min="16131" max="16131" width="11.5703125" style="18" bestFit="1" customWidth="1"/>
    <col min="16132" max="16384" width="9.140625" style="18"/>
  </cols>
  <sheetData>
    <row r="1" spans="1:17" s="15" customFormat="1" x14ac:dyDescent="0.3">
      <c r="A1" s="14"/>
      <c r="B1" s="73"/>
      <c r="C1" s="73"/>
      <c r="D1" s="74"/>
      <c r="E1" s="75"/>
      <c r="F1" s="75"/>
      <c r="G1" s="75"/>
      <c r="H1" s="75"/>
      <c r="I1" s="75"/>
      <c r="J1" s="73"/>
      <c r="K1" s="73"/>
    </row>
    <row r="2" spans="1:17" s="15" customFormat="1" x14ac:dyDescent="0.3">
      <c r="A2" s="14"/>
      <c r="B2" s="73"/>
      <c r="C2" s="73"/>
      <c r="D2" s="73"/>
      <c r="E2" s="76"/>
      <c r="F2" s="76"/>
      <c r="G2" s="76"/>
      <c r="H2" s="77" t="s">
        <v>21</v>
      </c>
      <c r="I2" s="75"/>
      <c r="J2" s="73"/>
      <c r="K2" s="73"/>
    </row>
    <row r="3" spans="1:17" s="15" customFormat="1" ht="11.25" customHeight="1" x14ac:dyDescent="0.3">
      <c r="A3" s="14"/>
      <c r="B3" s="73"/>
      <c r="C3" s="73"/>
      <c r="D3" s="73"/>
      <c r="E3" s="75"/>
      <c r="F3" s="75"/>
      <c r="G3" s="75"/>
      <c r="H3" s="75"/>
      <c r="I3" s="75"/>
      <c r="J3" s="73"/>
      <c r="K3" s="73"/>
    </row>
    <row r="4" spans="1:17" s="14" customFormat="1" ht="47.25" customHeight="1" x14ac:dyDescent="0.3">
      <c r="B4" s="224" t="s">
        <v>361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7" s="14" customFormat="1" ht="12" customHeight="1" x14ac:dyDescent="0.3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6"/>
    </row>
    <row r="6" spans="1:17" s="14" customFormat="1" ht="45" customHeight="1" x14ac:dyDescent="0.3">
      <c r="B6" s="252" t="s">
        <v>2</v>
      </c>
      <c r="C6" s="239" t="s">
        <v>13</v>
      </c>
      <c r="D6" s="250" t="s">
        <v>20</v>
      </c>
      <c r="E6" s="231" t="s">
        <v>19</v>
      </c>
      <c r="F6" s="232"/>
      <c r="G6" s="232"/>
      <c r="H6" s="232"/>
      <c r="I6" s="232"/>
      <c r="J6" s="232"/>
      <c r="K6" s="232"/>
      <c r="L6" s="232"/>
      <c r="M6" s="233"/>
    </row>
    <row r="7" spans="1:17" s="14" customFormat="1" x14ac:dyDescent="0.3">
      <c r="B7" s="253"/>
      <c r="C7" s="240"/>
      <c r="D7" s="251"/>
      <c r="E7" s="64">
        <v>2014</v>
      </c>
      <c r="F7" s="64">
        <v>2015</v>
      </c>
      <c r="G7" s="65">
        <v>2016</v>
      </c>
      <c r="H7" s="66">
        <v>2017</v>
      </c>
      <c r="I7" s="78"/>
      <c r="J7" s="67">
        <v>2018</v>
      </c>
      <c r="K7" s="67">
        <v>2019</v>
      </c>
      <c r="L7" s="175">
        <v>2020</v>
      </c>
      <c r="M7" s="182">
        <v>2021</v>
      </c>
      <c r="N7" s="32"/>
      <c r="O7" s="32"/>
      <c r="P7" s="32"/>
      <c r="Q7" s="32"/>
    </row>
    <row r="8" spans="1:17" s="14" customFormat="1" x14ac:dyDescent="0.3">
      <c r="B8" s="67">
        <v>1</v>
      </c>
      <c r="C8" s="67">
        <v>2</v>
      </c>
      <c r="D8" s="68">
        <v>3</v>
      </c>
      <c r="E8" s="69">
        <v>4</v>
      </c>
      <c r="F8" s="69">
        <v>5</v>
      </c>
      <c r="G8" s="69">
        <v>6</v>
      </c>
      <c r="H8" s="69">
        <v>7</v>
      </c>
      <c r="I8" s="78"/>
      <c r="J8" s="67">
        <v>8</v>
      </c>
      <c r="K8" s="67">
        <v>9</v>
      </c>
      <c r="L8" s="175">
        <v>10</v>
      </c>
      <c r="M8" s="182">
        <v>11</v>
      </c>
      <c r="N8" s="32"/>
      <c r="O8" s="32"/>
      <c r="P8" s="32"/>
      <c r="Q8" s="32"/>
    </row>
    <row r="9" spans="1:17" s="14" customFormat="1" ht="15.75" customHeight="1" x14ac:dyDescent="0.3">
      <c r="B9" s="241" t="s">
        <v>14</v>
      </c>
      <c r="C9" s="241" t="s">
        <v>365</v>
      </c>
      <c r="D9" s="70" t="s">
        <v>16</v>
      </c>
      <c r="E9" s="88">
        <f>SUM(E14+E85+E130+E139+E164+E176)</f>
        <v>40005.129999999997</v>
      </c>
      <c r="F9" s="71">
        <f>SUM(F14+F85+F130+F139+F164+F176)</f>
        <v>44374.154000000002</v>
      </c>
      <c r="G9" s="71">
        <f>SUM(G14+G85+G130+G139+G164+G176+G189)</f>
        <v>46285.929519999998</v>
      </c>
      <c r="H9" s="71">
        <f>SUM(H14+H85+H130+H139+H164+H176+H189)</f>
        <v>30396.600000000002</v>
      </c>
      <c r="I9" s="71">
        <f>SUM(I14+I85+I130+I139+I164+I176+I189)</f>
        <v>14863.3</v>
      </c>
      <c r="J9" s="71">
        <f>SUM(J14+J85+J130+J139+J164+J176+J189)</f>
        <v>18045.302</v>
      </c>
      <c r="K9" s="71">
        <f>SUM(K14+K85+K130+K139+K164+K176+K189)</f>
        <v>13074.800000000001</v>
      </c>
      <c r="L9" s="71">
        <f t="shared" ref="L9:M9" si="0">SUM(L14+L85+L130+L139+L164+L176+L189)</f>
        <v>13073.5</v>
      </c>
      <c r="M9" s="71">
        <f t="shared" si="0"/>
        <v>13102.800000000001</v>
      </c>
      <c r="N9" s="32"/>
      <c r="O9" s="32"/>
      <c r="P9" s="32"/>
      <c r="Q9" s="32"/>
    </row>
    <row r="10" spans="1:17" s="14" customFormat="1" x14ac:dyDescent="0.3">
      <c r="B10" s="241"/>
      <c r="C10" s="241"/>
      <c r="D10" s="70" t="s">
        <v>17</v>
      </c>
      <c r="E10" s="71"/>
      <c r="F10" s="71"/>
      <c r="G10" s="71"/>
      <c r="H10" s="71"/>
      <c r="I10" s="79"/>
      <c r="J10" s="72"/>
      <c r="K10" s="72"/>
      <c r="L10" s="175"/>
      <c r="M10" s="182"/>
      <c r="N10" s="32"/>
      <c r="O10" s="32"/>
      <c r="P10" s="32"/>
      <c r="Q10" s="32"/>
    </row>
    <row r="11" spans="1:17" s="14" customFormat="1" ht="31.5" x14ac:dyDescent="0.3">
      <c r="B11" s="241"/>
      <c r="C11" s="241"/>
      <c r="D11" s="70" t="s">
        <v>82</v>
      </c>
      <c r="E11" s="71"/>
      <c r="F11" s="71"/>
      <c r="G11" s="71"/>
      <c r="H11" s="71"/>
      <c r="I11" s="79"/>
      <c r="J11" s="72"/>
      <c r="K11" s="72"/>
      <c r="L11" s="175"/>
      <c r="M11" s="182"/>
      <c r="N11" s="32"/>
      <c r="O11" s="32"/>
      <c r="P11" s="32"/>
      <c r="Q11" s="32"/>
    </row>
    <row r="12" spans="1:17" s="17" customFormat="1" ht="31.5" x14ac:dyDescent="0.3">
      <c r="A12" s="16"/>
      <c r="B12" s="241"/>
      <c r="C12" s="241"/>
      <c r="D12" s="70" t="s">
        <v>79</v>
      </c>
      <c r="E12" s="71"/>
      <c r="F12" s="71"/>
      <c r="G12" s="71"/>
      <c r="H12" s="71"/>
      <c r="I12" s="80"/>
      <c r="J12" s="72"/>
      <c r="K12" s="72"/>
      <c r="L12" s="175"/>
      <c r="M12" s="182"/>
      <c r="N12" s="33"/>
      <c r="O12" s="33"/>
      <c r="P12" s="33"/>
      <c r="Q12" s="33"/>
    </row>
    <row r="13" spans="1:17" s="14" customFormat="1" ht="31.5" x14ac:dyDescent="0.3">
      <c r="B13" s="241"/>
      <c r="C13" s="241"/>
      <c r="D13" s="70" t="s">
        <v>80</v>
      </c>
      <c r="E13" s="71"/>
      <c r="F13" s="71"/>
      <c r="G13" s="71"/>
      <c r="H13" s="71"/>
      <c r="I13" s="79"/>
      <c r="J13" s="72"/>
      <c r="K13" s="72"/>
      <c r="L13" s="175"/>
      <c r="M13" s="182"/>
      <c r="N13" s="32"/>
      <c r="O13" s="32"/>
      <c r="P13" s="32"/>
      <c r="Q13" s="32"/>
    </row>
    <row r="14" spans="1:17" s="14" customFormat="1" x14ac:dyDescent="0.3">
      <c r="B14" s="241" t="s">
        <v>11</v>
      </c>
      <c r="C14" s="246" t="s">
        <v>81</v>
      </c>
      <c r="D14" s="154" t="s">
        <v>16</v>
      </c>
      <c r="E14" s="71">
        <f>SUM(E18+E26+E33+E49+E53+E57+E77)</f>
        <v>13406.18</v>
      </c>
      <c r="F14" s="71">
        <f>SUM(F18+F26+F33+F49+F53+F57+F77)</f>
        <v>15579.77</v>
      </c>
      <c r="G14" s="71">
        <f>SUM(G22+G29+G37+G45+G53+G61+G69+G73+G77+G81)</f>
        <v>9913.1695199999995</v>
      </c>
      <c r="H14" s="71">
        <f t="shared" ref="H14:M14" si="1">SUM(H22+H29+H37+H45+H53+H61+H69+H73+H77)</f>
        <v>5319.4</v>
      </c>
      <c r="I14" s="71">
        <f t="shared" si="1"/>
        <v>1778.9</v>
      </c>
      <c r="J14" s="71">
        <f t="shared" si="1"/>
        <v>2418.502</v>
      </c>
      <c r="K14" s="71">
        <f t="shared" si="1"/>
        <v>950.8</v>
      </c>
      <c r="L14" s="71">
        <f t="shared" si="1"/>
        <v>1040.2</v>
      </c>
      <c r="M14" s="71">
        <f t="shared" si="1"/>
        <v>1051.8</v>
      </c>
      <c r="N14" s="32"/>
      <c r="O14" s="32"/>
      <c r="P14" s="32"/>
      <c r="Q14" s="32"/>
    </row>
    <row r="15" spans="1:17" s="14" customFormat="1" x14ac:dyDescent="0.3">
      <c r="B15" s="241"/>
      <c r="C15" s="247"/>
      <c r="D15" s="70" t="s">
        <v>159</v>
      </c>
      <c r="E15" s="71"/>
      <c r="F15" s="71"/>
      <c r="G15" s="71"/>
      <c r="H15" s="71"/>
      <c r="I15" s="79"/>
      <c r="J15" s="72"/>
      <c r="K15" s="72"/>
      <c r="L15" s="175"/>
      <c r="M15" s="182"/>
      <c r="N15" s="32"/>
      <c r="O15" s="32"/>
      <c r="P15" s="32"/>
      <c r="Q15" s="32"/>
    </row>
    <row r="16" spans="1:17" s="14" customFormat="1" x14ac:dyDescent="0.3">
      <c r="B16" s="241"/>
      <c r="C16" s="247"/>
      <c r="D16" s="70" t="s">
        <v>84</v>
      </c>
      <c r="E16" s="71"/>
      <c r="F16" s="71"/>
      <c r="G16" s="71"/>
      <c r="H16" s="71"/>
      <c r="I16" s="79"/>
      <c r="J16" s="72"/>
      <c r="K16" s="72"/>
      <c r="L16" s="175"/>
      <c r="M16" s="182"/>
      <c r="N16" s="32"/>
      <c r="O16" s="32"/>
      <c r="P16" s="32"/>
      <c r="Q16" s="32"/>
    </row>
    <row r="17" spans="2:17" s="14" customFormat="1" ht="47.25" x14ac:dyDescent="0.3">
      <c r="B17" s="241"/>
      <c r="C17" s="248"/>
      <c r="D17" s="70" t="s">
        <v>83</v>
      </c>
      <c r="E17" s="71"/>
      <c r="F17" s="71"/>
      <c r="G17" s="71"/>
      <c r="H17" s="71"/>
      <c r="I17" s="79"/>
      <c r="J17" s="72"/>
      <c r="K17" s="72"/>
      <c r="L17" s="175"/>
      <c r="M17" s="182"/>
      <c r="N17" s="32"/>
      <c r="O17" s="32"/>
      <c r="P17" s="32"/>
      <c r="Q17" s="32"/>
    </row>
    <row r="18" spans="2:17" s="14" customFormat="1" x14ac:dyDescent="0.3">
      <c r="B18" s="240" t="s">
        <v>3</v>
      </c>
      <c r="C18" s="237" t="s">
        <v>164</v>
      </c>
      <c r="D18" s="70" t="s">
        <v>16</v>
      </c>
      <c r="E18" s="27">
        <v>150</v>
      </c>
      <c r="F18" s="27">
        <v>140</v>
      </c>
      <c r="G18" s="27"/>
      <c r="H18" s="27"/>
      <c r="I18" s="79"/>
      <c r="J18" s="72"/>
      <c r="K18" s="72"/>
      <c r="L18" s="175"/>
      <c r="M18" s="182"/>
      <c r="N18" s="32"/>
      <c r="O18" s="32"/>
      <c r="P18" s="32"/>
      <c r="Q18" s="32"/>
    </row>
    <row r="19" spans="2:17" s="14" customFormat="1" x14ac:dyDescent="0.3">
      <c r="B19" s="240"/>
      <c r="C19" s="238"/>
      <c r="D19" s="70" t="s">
        <v>159</v>
      </c>
      <c r="E19" s="27"/>
      <c r="F19" s="27"/>
      <c r="G19" s="27"/>
      <c r="H19" s="27"/>
      <c r="I19" s="79"/>
      <c r="J19" s="72"/>
      <c r="K19" s="72"/>
      <c r="L19" s="175"/>
      <c r="M19" s="182"/>
      <c r="N19" s="32"/>
      <c r="O19" s="32"/>
      <c r="P19" s="32"/>
      <c r="Q19" s="32"/>
    </row>
    <row r="20" spans="2:17" s="14" customFormat="1" ht="47.25" x14ac:dyDescent="0.3">
      <c r="B20" s="240"/>
      <c r="C20" s="238"/>
      <c r="D20" s="70" t="s">
        <v>85</v>
      </c>
      <c r="E20" s="27"/>
      <c r="F20" s="27"/>
      <c r="G20" s="27"/>
      <c r="H20" s="27"/>
      <c r="I20" s="79"/>
      <c r="J20" s="72"/>
      <c r="K20" s="72"/>
      <c r="L20" s="175"/>
      <c r="M20" s="182"/>
      <c r="N20" s="32"/>
      <c r="O20" s="32"/>
      <c r="P20" s="32"/>
      <c r="Q20" s="32"/>
    </row>
    <row r="21" spans="2:17" s="14" customFormat="1" x14ac:dyDescent="0.3">
      <c r="B21" s="240"/>
      <c r="C21" s="239"/>
      <c r="D21" s="70" t="s">
        <v>84</v>
      </c>
      <c r="E21" s="27"/>
      <c r="F21" s="27"/>
      <c r="G21" s="27"/>
      <c r="H21" s="27"/>
      <c r="I21" s="79"/>
      <c r="J21" s="72"/>
      <c r="K21" s="72"/>
      <c r="L21" s="175"/>
      <c r="M21" s="182"/>
      <c r="N21" s="32"/>
      <c r="O21" s="32"/>
      <c r="P21" s="32"/>
      <c r="Q21" s="32"/>
    </row>
    <row r="22" spans="2:17" s="14" customFormat="1" x14ac:dyDescent="0.3">
      <c r="B22" s="240" t="s">
        <v>168</v>
      </c>
      <c r="C22" s="237" t="s">
        <v>167</v>
      </c>
      <c r="D22" s="92" t="s">
        <v>16</v>
      </c>
      <c r="E22" s="27"/>
      <c r="F22" s="27"/>
      <c r="G22" s="27">
        <f>обос!J17</f>
        <v>1713</v>
      </c>
      <c r="H22" s="27">
        <f>H24+H25</f>
        <v>1964</v>
      </c>
      <c r="I22" s="27">
        <f t="shared" ref="I22:M22" si="2">I24+I25</f>
        <v>280.3</v>
      </c>
      <c r="J22" s="27">
        <f t="shared" si="2"/>
        <v>518.40200000000004</v>
      </c>
      <c r="K22" s="27">
        <f t="shared" si="2"/>
        <v>512.79999999999995</v>
      </c>
      <c r="L22" s="27">
        <f t="shared" si="2"/>
        <v>602.20000000000005</v>
      </c>
      <c r="M22" s="27">
        <f t="shared" si="2"/>
        <v>613.79999999999995</v>
      </c>
      <c r="N22" s="32"/>
      <c r="O22" s="32"/>
      <c r="P22" s="32"/>
      <c r="Q22" s="32"/>
    </row>
    <row r="23" spans="2:17" s="14" customFormat="1" x14ac:dyDescent="0.3">
      <c r="B23" s="240"/>
      <c r="C23" s="238"/>
      <c r="D23" s="92" t="s">
        <v>326</v>
      </c>
      <c r="E23" s="27"/>
      <c r="F23" s="27"/>
      <c r="G23" s="27"/>
      <c r="H23" s="27"/>
      <c r="I23" s="79"/>
      <c r="J23" s="72"/>
      <c r="K23" s="72"/>
      <c r="L23" s="175"/>
      <c r="M23" s="182"/>
      <c r="N23" s="32"/>
      <c r="O23" s="32"/>
      <c r="P23" s="32"/>
      <c r="Q23" s="32"/>
    </row>
    <row r="24" spans="2:17" s="14" customFormat="1" ht="31.5" x14ac:dyDescent="0.3">
      <c r="B24" s="240"/>
      <c r="C24" s="238"/>
      <c r="D24" s="165" t="s">
        <v>324</v>
      </c>
      <c r="E24" s="27"/>
      <c r="F24" s="27"/>
      <c r="G24" s="27"/>
      <c r="H24" s="27">
        <f>обос!K19</f>
        <v>230</v>
      </c>
      <c r="I24" s="27">
        <f>обос!L19</f>
        <v>160</v>
      </c>
      <c r="J24" s="27">
        <f>обос!L19</f>
        <v>160</v>
      </c>
      <c r="K24" s="27">
        <f>обос!M19</f>
        <v>80</v>
      </c>
      <c r="L24" s="27">
        <f>обос!N19</f>
        <v>80</v>
      </c>
      <c r="M24" s="27">
        <f>обос!O19</f>
        <v>80</v>
      </c>
      <c r="N24" s="32"/>
      <c r="O24" s="32"/>
      <c r="P24" s="32"/>
      <c r="Q24" s="32"/>
    </row>
    <row r="25" spans="2:17" s="14" customFormat="1" ht="47.25" x14ac:dyDescent="0.3">
      <c r="B25" s="240"/>
      <c r="C25" s="238"/>
      <c r="D25" s="92" t="s">
        <v>83</v>
      </c>
      <c r="E25" s="27"/>
      <c r="F25" s="27"/>
      <c r="G25" s="27"/>
      <c r="H25" s="27">
        <f>обос!K20</f>
        <v>1734</v>
      </c>
      <c r="I25" s="27">
        <f>обос!L20</f>
        <v>120.3</v>
      </c>
      <c r="J25" s="27">
        <f>обос!L20+обос!L21</f>
        <v>358.40199999999999</v>
      </c>
      <c r="K25" s="27">
        <f>обос!M20</f>
        <v>432.8</v>
      </c>
      <c r="L25" s="27">
        <f>обос!N20</f>
        <v>522.20000000000005</v>
      </c>
      <c r="M25" s="27">
        <f>обос!O20</f>
        <v>533.79999999999995</v>
      </c>
      <c r="N25" s="32"/>
      <c r="O25" s="32"/>
      <c r="P25" s="32"/>
      <c r="Q25" s="32"/>
    </row>
    <row r="26" spans="2:17" s="14" customFormat="1" x14ac:dyDescent="0.3">
      <c r="B26" s="240" t="s">
        <v>47</v>
      </c>
      <c r="C26" s="237" t="s">
        <v>87</v>
      </c>
      <c r="D26" s="70" t="s">
        <v>16</v>
      </c>
      <c r="E26" s="27">
        <v>1560</v>
      </c>
      <c r="F26" s="27">
        <v>1891.7</v>
      </c>
      <c r="G26" s="27"/>
      <c r="H26" s="27"/>
      <c r="I26" s="79"/>
      <c r="J26" s="72"/>
      <c r="K26" s="72"/>
      <c r="L26" s="175"/>
      <c r="M26" s="182"/>
      <c r="N26" s="32"/>
      <c r="O26" s="32"/>
      <c r="P26" s="32"/>
      <c r="Q26" s="32"/>
    </row>
    <row r="27" spans="2:17" s="14" customFormat="1" x14ac:dyDescent="0.3">
      <c r="B27" s="240"/>
      <c r="C27" s="238"/>
      <c r="D27" s="70" t="s">
        <v>74</v>
      </c>
      <c r="E27" s="27"/>
      <c r="F27" s="27"/>
      <c r="G27" s="27"/>
      <c r="H27" s="27"/>
      <c r="I27" s="79"/>
      <c r="J27" s="72"/>
      <c r="K27" s="72"/>
      <c r="L27" s="175"/>
      <c r="M27" s="182"/>
      <c r="N27" s="32"/>
      <c r="O27" s="32"/>
      <c r="P27" s="32"/>
      <c r="Q27" s="32"/>
    </row>
    <row r="28" spans="2:17" s="14" customFormat="1" ht="47.25" x14ac:dyDescent="0.3">
      <c r="B28" s="240"/>
      <c r="C28" s="238"/>
      <c r="D28" s="70" t="s">
        <v>83</v>
      </c>
      <c r="E28" s="27"/>
      <c r="F28" s="27"/>
      <c r="G28" s="27"/>
      <c r="H28" s="27"/>
      <c r="I28" s="79"/>
      <c r="J28" s="72"/>
      <c r="K28" s="72"/>
      <c r="L28" s="175"/>
      <c r="M28" s="182"/>
      <c r="N28" s="32"/>
      <c r="O28" s="32"/>
      <c r="P28" s="32"/>
      <c r="Q28" s="32"/>
    </row>
    <row r="29" spans="2:17" s="14" customFormat="1" x14ac:dyDescent="0.3">
      <c r="B29" s="240" t="s">
        <v>169</v>
      </c>
      <c r="C29" s="237" t="s">
        <v>170</v>
      </c>
      <c r="D29" s="92" t="s">
        <v>16</v>
      </c>
      <c r="E29" s="27"/>
      <c r="F29" s="27"/>
      <c r="G29" s="27">
        <f>обос!J22</f>
        <v>304</v>
      </c>
      <c r="H29" s="27">
        <f>H31+H32</f>
        <v>228</v>
      </c>
      <c r="I29" s="27">
        <f t="shared" ref="I29:M29" si="3">I31+I32</f>
        <v>60</v>
      </c>
      <c r="J29" s="27">
        <f t="shared" si="3"/>
        <v>60</v>
      </c>
      <c r="K29" s="27">
        <f t="shared" si="3"/>
        <v>40</v>
      </c>
      <c r="L29" s="27">
        <f t="shared" si="3"/>
        <v>40</v>
      </c>
      <c r="M29" s="27">
        <f t="shared" si="3"/>
        <v>40</v>
      </c>
      <c r="N29" s="32"/>
      <c r="O29" s="32"/>
      <c r="P29" s="32"/>
      <c r="Q29" s="32"/>
    </row>
    <row r="30" spans="2:17" s="14" customFormat="1" x14ac:dyDescent="0.3">
      <c r="B30" s="240"/>
      <c r="C30" s="238"/>
      <c r="D30" s="92" t="s">
        <v>327</v>
      </c>
      <c r="E30" s="27"/>
      <c r="F30" s="27"/>
      <c r="G30" s="27"/>
      <c r="H30" s="27"/>
      <c r="I30" s="79"/>
      <c r="J30" s="72"/>
      <c r="K30" s="72"/>
      <c r="L30" s="175"/>
      <c r="M30" s="182"/>
      <c r="N30" s="32"/>
      <c r="O30" s="32"/>
      <c r="P30" s="32"/>
      <c r="Q30" s="32"/>
    </row>
    <row r="31" spans="2:17" s="14" customFormat="1" ht="47.25" x14ac:dyDescent="0.3">
      <c r="B31" s="240"/>
      <c r="C31" s="238"/>
      <c r="D31" s="92" t="s">
        <v>83</v>
      </c>
      <c r="E31" s="27"/>
      <c r="F31" s="27"/>
      <c r="G31" s="27"/>
      <c r="H31" s="27">
        <f>обос!K24</f>
        <v>200</v>
      </c>
      <c r="I31" s="27">
        <f>обос!L24</f>
        <v>0</v>
      </c>
      <c r="J31" s="27">
        <f>обос!L24</f>
        <v>0</v>
      </c>
      <c r="K31" s="27">
        <f>обос!M24</f>
        <v>10</v>
      </c>
      <c r="L31" s="27">
        <f>обос!N24</f>
        <v>10</v>
      </c>
      <c r="M31" s="27">
        <f>обос!O24</f>
        <v>10</v>
      </c>
      <c r="N31" s="32"/>
      <c r="O31" s="32"/>
      <c r="P31" s="32"/>
      <c r="Q31" s="32"/>
    </row>
    <row r="32" spans="2:17" s="14" customFormat="1" x14ac:dyDescent="0.3">
      <c r="B32" s="240"/>
      <c r="C32" s="239"/>
      <c r="D32" s="92" t="s">
        <v>84</v>
      </c>
      <c r="E32" s="27"/>
      <c r="F32" s="27"/>
      <c r="G32" s="27"/>
      <c r="H32" s="27">
        <f>обос!K25</f>
        <v>28</v>
      </c>
      <c r="I32" s="27">
        <f>обос!L25</f>
        <v>60</v>
      </c>
      <c r="J32" s="27">
        <f>обос!L25</f>
        <v>60</v>
      </c>
      <c r="K32" s="27">
        <f>обос!M25</f>
        <v>30</v>
      </c>
      <c r="L32" s="27">
        <f>обос!N25</f>
        <v>30</v>
      </c>
      <c r="M32" s="27">
        <f>обос!O25</f>
        <v>30</v>
      </c>
      <c r="N32" s="32"/>
      <c r="O32" s="32"/>
      <c r="P32" s="32"/>
      <c r="Q32" s="32"/>
    </row>
    <row r="33" spans="2:17" s="14" customFormat="1" x14ac:dyDescent="0.3">
      <c r="B33" s="240" t="s">
        <v>48</v>
      </c>
      <c r="C33" s="237" t="s">
        <v>88</v>
      </c>
      <c r="D33" s="70" t="s">
        <v>16</v>
      </c>
      <c r="E33" s="27">
        <v>100</v>
      </c>
      <c r="F33" s="27">
        <v>400</v>
      </c>
      <c r="G33" s="27"/>
      <c r="H33" s="27"/>
      <c r="I33" s="79"/>
      <c r="J33" s="72"/>
      <c r="K33" s="72"/>
      <c r="L33" s="175"/>
      <c r="M33" s="182"/>
      <c r="N33" s="32"/>
      <c r="O33" s="32"/>
      <c r="P33" s="32"/>
      <c r="Q33" s="32"/>
    </row>
    <row r="34" spans="2:17" s="14" customFormat="1" x14ac:dyDescent="0.3">
      <c r="B34" s="240"/>
      <c r="C34" s="238"/>
      <c r="D34" s="70" t="s">
        <v>159</v>
      </c>
      <c r="E34" s="27"/>
      <c r="F34" s="27"/>
      <c r="G34" s="27"/>
      <c r="H34" s="27"/>
      <c r="I34" s="79"/>
      <c r="J34" s="72"/>
      <c r="K34" s="72"/>
      <c r="L34" s="175"/>
      <c r="M34" s="182"/>
      <c r="N34" s="32"/>
      <c r="O34" s="32"/>
      <c r="P34" s="32"/>
      <c r="Q34" s="32"/>
    </row>
    <row r="35" spans="2:17" s="14" customFormat="1" ht="47.25" x14ac:dyDescent="0.3">
      <c r="B35" s="240"/>
      <c r="C35" s="238"/>
      <c r="D35" s="70" t="s">
        <v>83</v>
      </c>
      <c r="E35" s="27"/>
      <c r="F35" s="27"/>
      <c r="G35" s="27"/>
      <c r="H35" s="27"/>
      <c r="I35" s="79"/>
      <c r="J35" s="72"/>
      <c r="K35" s="72"/>
      <c r="L35" s="175"/>
      <c r="M35" s="182"/>
      <c r="N35" s="32"/>
      <c r="O35" s="32"/>
      <c r="P35" s="32"/>
      <c r="Q35" s="32"/>
    </row>
    <row r="36" spans="2:17" s="14" customFormat="1" x14ac:dyDescent="0.3">
      <c r="B36" s="240"/>
      <c r="C36" s="239"/>
      <c r="D36" s="70" t="s">
        <v>84</v>
      </c>
      <c r="E36" s="27"/>
      <c r="F36" s="27"/>
      <c r="G36" s="27"/>
      <c r="H36" s="27"/>
      <c r="I36" s="79"/>
      <c r="J36" s="72"/>
      <c r="K36" s="72"/>
      <c r="L36" s="175"/>
      <c r="M36" s="182"/>
      <c r="N36" s="32"/>
      <c r="O36" s="32"/>
      <c r="P36" s="32"/>
      <c r="Q36" s="32"/>
    </row>
    <row r="37" spans="2:17" s="14" customFormat="1" x14ac:dyDescent="0.3">
      <c r="B37" s="240" t="s">
        <v>48</v>
      </c>
      <c r="C37" s="237" t="s">
        <v>171</v>
      </c>
      <c r="D37" s="92" t="s">
        <v>16</v>
      </c>
      <c r="E37" s="27"/>
      <c r="F37" s="27"/>
      <c r="G37" s="27">
        <f>обос!J26</f>
        <v>1326.5</v>
      </c>
      <c r="H37" s="27">
        <f>H39+H40</f>
        <v>2617</v>
      </c>
      <c r="I37" s="27">
        <f t="shared" ref="I37:M37" si="4">I39+I40</f>
        <v>1008.6</v>
      </c>
      <c r="J37" s="27">
        <f t="shared" si="4"/>
        <v>1410.1</v>
      </c>
      <c r="K37" s="27">
        <f t="shared" si="4"/>
        <v>188</v>
      </c>
      <c r="L37" s="27">
        <f t="shared" si="4"/>
        <v>188</v>
      </c>
      <c r="M37" s="27">
        <f t="shared" si="4"/>
        <v>188</v>
      </c>
      <c r="N37" s="32"/>
      <c r="O37" s="32"/>
      <c r="P37" s="32"/>
      <c r="Q37" s="32"/>
    </row>
    <row r="38" spans="2:17" s="14" customFormat="1" x14ac:dyDescent="0.3">
      <c r="B38" s="240"/>
      <c r="C38" s="238"/>
      <c r="D38" s="92" t="s">
        <v>328</v>
      </c>
      <c r="E38" s="27"/>
      <c r="F38" s="27"/>
      <c r="G38" s="27"/>
      <c r="H38" s="27"/>
      <c r="I38" s="79"/>
      <c r="J38" s="72"/>
      <c r="K38" s="72"/>
      <c r="L38" s="175"/>
      <c r="M38" s="182"/>
      <c r="N38" s="32"/>
      <c r="O38" s="32"/>
      <c r="P38" s="32"/>
      <c r="Q38" s="32"/>
    </row>
    <row r="39" spans="2:17" s="14" customFormat="1" ht="47.25" x14ac:dyDescent="0.3">
      <c r="B39" s="240"/>
      <c r="C39" s="238"/>
      <c r="D39" s="92" t="s">
        <v>83</v>
      </c>
      <c r="E39" s="27"/>
      <c r="F39" s="27"/>
      <c r="G39" s="27"/>
      <c r="H39" s="27">
        <f>обос!K29+обос!K28</f>
        <v>1742.8000000000002</v>
      </c>
      <c r="I39" s="27">
        <f>обос!L29</f>
        <v>193.6</v>
      </c>
      <c r="J39" s="27">
        <f>обос!L29+обос!L28+обос!L30</f>
        <v>595.1</v>
      </c>
      <c r="K39" s="27">
        <f>обос!M29+обос!M28</f>
        <v>83</v>
      </c>
      <c r="L39" s="27">
        <f>обос!N29+обос!N28</f>
        <v>83</v>
      </c>
      <c r="M39" s="27">
        <f>обос!O29+обос!O28</f>
        <v>83</v>
      </c>
      <c r="N39" s="32"/>
      <c r="O39" s="32"/>
      <c r="P39" s="32"/>
      <c r="Q39" s="32"/>
    </row>
    <row r="40" spans="2:17" s="14" customFormat="1" x14ac:dyDescent="0.3">
      <c r="B40" s="240"/>
      <c r="C40" s="239"/>
      <c r="D40" s="92" t="s">
        <v>84</v>
      </c>
      <c r="E40" s="27"/>
      <c r="F40" s="27"/>
      <c r="G40" s="27"/>
      <c r="H40" s="27">
        <f>обос!K31</f>
        <v>874.2</v>
      </c>
      <c r="I40" s="27">
        <f>обос!L31</f>
        <v>815</v>
      </c>
      <c r="J40" s="27">
        <f>обос!L31</f>
        <v>815</v>
      </c>
      <c r="K40" s="27">
        <f>обос!M31</f>
        <v>105</v>
      </c>
      <c r="L40" s="27">
        <f>обос!N31</f>
        <v>105</v>
      </c>
      <c r="M40" s="27">
        <f>обос!O31</f>
        <v>105</v>
      </c>
      <c r="N40" s="32"/>
      <c r="O40" s="32"/>
      <c r="P40" s="32"/>
      <c r="Q40" s="32"/>
    </row>
    <row r="41" spans="2:17" s="14" customFormat="1" x14ac:dyDescent="0.3">
      <c r="B41" s="240" t="s">
        <v>49</v>
      </c>
      <c r="C41" s="237" t="s">
        <v>89</v>
      </c>
      <c r="D41" s="92" t="s">
        <v>16</v>
      </c>
      <c r="E41" s="27"/>
      <c r="F41" s="27"/>
      <c r="G41" s="27"/>
      <c r="H41" s="27"/>
      <c r="I41" s="79"/>
      <c r="J41" s="72"/>
      <c r="K41" s="72"/>
      <c r="L41" s="175"/>
      <c r="M41" s="182"/>
      <c r="N41" s="32"/>
      <c r="O41" s="32"/>
      <c r="P41" s="32"/>
      <c r="Q41" s="32"/>
    </row>
    <row r="42" spans="2:17" s="14" customFormat="1" x14ac:dyDescent="0.3">
      <c r="B42" s="240"/>
      <c r="C42" s="238"/>
      <c r="D42" s="92" t="s">
        <v>74</v>
      </c>
      <c r="E42" s="27"/>
      <c r="F42" s="27"/>
      <c r="G42" s="27"/>
      <c r="H42" s="27"/>
      <c r="I42" s="79"/>
      <c r="J42" s="72"/>
      <c r="K42" s="72"/>
      <c r="L42" s="175"/>
      <c r="M42" s="182"/>
      <c r="N42" s="32"/>
      <c r="O42" s="32"/>
      <c r="P42" s="32"/>
      <c r="Q42" s="32"/>
    </row>
    <row r="43" spans="2:17" s="14" customFormat="1" ht="47.25" x14ac:dyDescent="0.3">
      <c r="B43" s="240"/>
      <c r="C43" s="238"/>
      <c r="D43" s="92" t="s">
        <v>83</v>
      </c>
      <c r="E43" s="27"/>
      <c r="F43" s="27"/>
      <c r="G43" s="27"/>
      <c r="H43" s="27"/>
      <c r="I43" s="79"/>
      <c r="J43" s="72"/>
      <c r="K43" s="72"/>
      <c r="L43" s="175"/>
      <c r="M43" s="182"/>
      <c r="N43" s="32"/>
      <c r="O43" s="32"/>
      <c r="P43" s="32"/>
      <c r="Q43" s="32"/>
    </row>
    <row r="44" spans="2:17" s="14" customFormat="1" x14ac:dyDescent="0.3">
      <c r="B44" s="240"/>
      <c r="C44" s="239"/>
      <c r="D44" s="92"/>
      <c r="E44" s="27"/>
      <c r="F44" s="27"/>
      <c r="G44" s="27"/>
      <c r="H44" s="27"/>
      <c r="I44" s="79"/>
      <c r="J44" s="72"/>
      <c r="K44" s="72"/>
      <c r="L44" s="175"/>
      <c r="M44" s="182"/>
      <c r="N44" s="32"/>
      <c r="O44" s="32"/>
      <c r="P44" s="32"/>
      <c r="Q44" s="32"/>
    </row>
    <row r="45" spans="2:17" s="14" customFormat="1" x14ac:dyDescent="0.3">
      <c r="B45" s="240" t="s">
        <v>49</v>
      </c>
      <c r="C45" s="237" t="s">
        <v>172</v>
      </c>
      <c r="D45" s="92" t="s">
        <v>16</v>
      </c>
      <c r="E45" s="27"/>
      <c r="F45" s="27"/>
      <c r="G45" s="27">
        <f>обос!J32</f>
        <v>479</v>
      </c>
      <c r="H45" s="27">
        <f>H48</f>
        <v>40</v>
      </c>
      <c r="I45" s="27">
        <f t="shared" ref="I45:M45" si="5">I48</f>
        <v>10</v>
      </c>
      <c r="J45" s="27">
        <f t="shared" si="5"/>
        <v>10</v>
      </c>
      <c r="K45" s="27">
        <f t="shared" si="5"/>
        <v>10</v>
      </c>
      <c r="L45" s="27">
        <f t="shared" si="5"/>
        <v>10</v>
      </c>
      <c r="M45" s="27">
        <f t="shared" si="5"/>
        <v>10</v>
      </c>
      <c r="N45" s="32"/>
      <c r="O45" s="32"/>
      <c r="P45" s="32"/>
      <c r="Q45" s="32"/>
    </row>
    <row r="46" spans="2:17" s="14" customFormat="1" x14ac:dyDescent="0.3">
      <c r="B46" s="240"/>
      <c r="C46" s="238"/>
      <c r="D46" s="92" t="s">
        <v>326</v>
      </c>
      <c r="E46" s="27"/>
      <c r="F46" s="27"/>
      <c r="G46" s="27"/>
      <c r="H46" s="27"/>
      <c r="I46" s="79"/>
      <c r="J46" s="72"/>
      <c r="K46" s="72"/>
      <c r="L46" s="175"/>
      <c r="M46" s="182"/>
      <c r="N46" s="32"/>
      <c r="O46" s="32"/>
      <c r="P46" s="32"/>
      <c r="Q46" s="32"/>
    </row>
    <row r="47" spans="2:17" s="14" customFormat="1" ht="47.25" x14ac:dyDescent="0.3">
      <c r="B47" s="240"/>
      <c r="C47" s="238"/>
      <c r="D47" s="92" t="s">
        <v>83</v>
      </c>
      <c r="E47" s="27"/>
      <c r="F47" s="27"/>
      <c r="G47" s="27"/>
      <c r="H47" s="27"/>
      <c r="I47" s="27"/>
      <c r="J47" s="27"/>
      <c r="K47" s="27"/>
      <c r="L47" s="175"/>
      <c r="M47" s="182"/>
      <c r="N47" s="32"/>
      <c r="O47" s="32"/>
      <c r="P47" s="32"/>
      <c r="Q47" s="32"/>
    </row>
    <row r="48" spans="2:17" s="14" customFormat="1" ht="31.5" x14ac:dyDescent="0.3">
      <c r="B48" s="240"/>
      <c r="C48" s="239"/>
      <c r="D48" s="92" t="s">
        <v>324</v>
      </c>
      <c r="E48" s="27"/>
      <c r="F48" s="27"/>
      <c r="G48" s="27"/>
      <c r="H48" s="27">
        <f>обос!K35</f>
        <v>40</v>
      </c>
      <c r="I48" s="27">
        <f>обос!L35</f>
        <v>10</v>
      </c>
      <c r="J48" s="27">
        <f>обос!L35</f>
        <v>10</v>
      </c>
      <c r="K48" s="27">
        <f>обос!M35</f>
        <v>10</v>
      </c>
      <c r="L48" s="27">
        <f>обос!N35</f>
        <v>10</v>
      </c>
      <c r="M48" s="27">
        <f>обос!O35</f>
        <v>10</v>
      </c>
      <c r="N48" s="32"/>
      <c r="O48" s="32"/>
      <c r="P48" s="32"/>
      <c r="Q48" s="32"/>
    </row>
    <row r="49" spans="2:17" s="14" customFormat="1" x14ac:dyDescent="0.3">
      <c r="B49" s="240" t="s">
        <v>173</v>
      </c>
      <c r="C49" s="237" t="s">
        <v>91</v>
      </c>
      <c r="D49" s="70" t="s">
        <v>16</v>
      </c>
      <c r="E49" s="27">
        <v>1000</v>
      </c>
      <c r="F49" s="27">
        <v>250</v>
      </c>
      <c r="G49" s="27"/>
      <c r="H49" s="27"/>
      <c r="I49" s="79"/>
      <c r="J49" s="72"/>
      <c r="K49" s="72"/>
      <c r="L49" s="175"/>
      <c r="M49" s="182"/>
      <c r="N49" s="32"/>
      <c r="O49" s="32"/>
      <c r="P49" s="32"/>
      <c r="Q49" s="32"/>
    </row>
    <row r="50" spans="2:17" s="14" customFormat="1" x14ac:dyDescent="0.3">
      <c r="B50" s="240"/>
      <c r="C50" s="238"/>
      <c r="D50" s="70" t="s">
        <v>74</v>
      </c>
      <c r="E50" s="27"/>
      <c r="F50" s="27"/>
      <c r="G50" s="27"/>
      <c r="H50" s="27"/>
      <c r="I50" s="79"/>
      <c r="J50" s="72"/>
      <c r="K50" s="72"/>
      <c r="L50" s="175"/>
      <c r="M50" s="182"/>
      <c r="N50" s="32"/>
      <c r="O50" s="32"/>
      <c r="P50" s="32"/>
      <c r="Q50" s="32"/>
    </row>
    <row r="51" spans="2:17" s="14" customFormat="1" ht="47.25" x14ac:dyDescent="0.3">
      <c r="B51" s="240"/>
      <c r="C51" s="238"/>
      <c r="D51" s="70" t="s">
        <v>83</v>
      </c>
      <c r="E51" s="27"/>
      <c r="F51" s="27"/>
      <c r="G51" s="27"/>
      <c r="H51" s="27"/>
      <c r="I51" s="79"/>
      <c r="J51" s="72"/>
      <c r="K51" s="72"/>
      <c r="L51" s="175"/>
      <c r="M51" s="182"/>
      <c r="N51" s="32"/>
      <c r="O51" s="32"/>
      <c r="P51" s="32"/>
      <c r="Q51" s="32"/>
    </row>
    <row r="52" spans="2:17" s="14" customFormat="1" x14ac:dyDescent="0.3">
      <c r="B52" s="240"/>
      <c r="C52" s="239"/>
      <c r="D52" s="70"/>
      <c r="E52" s="27"/>
      <c r="F52" s="27"/>
      <c r="G52" s="27"/>
      <c r="H52" s="27"/>
      <c r="I52" s="79"/>
      <c r="J52" s="72"/>
      <c r="K52" s="72"/>
      <c r="L52" s="175"/>
      <c r="M52" s="182"/>
      <c r="N52" s="32"/>
      <c r="O52" s="32"/>
      <c r="P52" s="32"/>
      <c r="Q52" s="32"/>
    </row>
    <row r="53" spans="2:17" s="14" customFormat="1" x14ac:dyDescent="0.3">
      <c r="B53" s="237" t="s">
        <v>90</v>
      </c>
      <c r="C53" s="237" t="s">
        <v>174</v>
      </c>
      <c r="D53" s="70" t="s">
        <v>16</v>
      </c>
      <c r="E53" s="27">
        <v>110</v>
      </c>
      <c r="F53" s="27">
        <v>130</v>
      </c>
      <c r="G53" s="27">
        <f>обос!J36</f>
        <v>668.66952000000003</v>
      </c>
      <c r="H53" s="27">
        <f>H56</f>
        <v>470.4</v>
      </c>
      <c r="I53" s="27">
        <f t="shared" ref="I53:M53" si="6">I56</f>
        <v>420</v>
      </c>
      <c r="J53" s="27">
        <f t="shared" si="6"/>
        <v>420</v>
      </c>
      <c r="K53" s="27">
        <f t="shared" si="6"/>
        <v>200</v>
      </c>
      <c r="L53" s="27">
        <f t="shared" si="6"/>
        <v>200</v>
      </c>
      <c r="M53" s="27">
        <f t="shared" si="6"/>
        <v>200</v>
      </c>
      <c r="N53" s="32"/>
      <c r="O53" s="32"/>
      <c r="P53" s="32"/>
      <c r="Q53" s="32"/>
    </row>
    <row r="54" spans="2:17" s="14" customFormat="1" x14ac:dyDescent="0.3">
      <c r="B54" s="238"/>
      <c r="C54" s="238"/>
      <c r="D54" s="70" t="s">
        <v>329</v>
      </c>
      <c r="E54" s="27"/>
      <c r="F54" s="27"/>
      <c r="G54" s="27"/>
      <c r="H54" s="27"/>
      <c r="I54" s="79"/>
      <c r="J54" s="72"/>
      <c r="K54" s="72"/>
      <c r="L54" s="175"/>
      <c r="M54" s="182"/>
      <c r="N54" s="32"/>
      <c r="O54" s="32"/>
      <c r="P54" s="32"/>
      <c r="Q54" s="32"/>
    </row>
    <row r="55" spans="2:17" s="14" customFormat="1" ht="47.25" x14ac:dyDescent="0.3">
      <c r="B55" s="238"/>
      <c r="C55" s="238"/>
      <c r="D55" s="70" t="s">
        <v>83</v>
      </c>
      <c r="E55" s="27"/>
      <c r="F55" s="27"/>
      <c r="G55" s="27"/>
      <c r="H55" s="27"/>
      <c r="I55" s="79"/>
      <c r="J55" s="72"/>
      <c r="K55" s="72"/>
      <c r="L55" s="175"/>
      <c r="M55" s="182"/>
      <c r="N55" s="32"/>
      <c r="O55" s="32"/>
      <c r="P55" s="32"/>
      <c r="Q55" s="32"/>
    </row>
    <row r="56" spans="2:17" s="14" customFormat="1" x14ac:dyDescent="0.3">
      <c r="B56" s="239"/>
      <c r="C56" s="239"/>
      <c r="D56" s="70" t="s">
        <v>84</v>
      </c>
      <c r="E56" s="27"/>
      <c r="F56" s="27"/>
      <c r="G56" s="27"/>
      <c r="H56" s="27">
        <f>обос!K40</f>
        <v>470.4</v>
      </c>
      <c r="I56" s="27">
        <f>обос!L40</f>
        <v>420</v>
      </c>
      <c r="J56" s="27">
        <f>обос!L36</f>
        <v>420</v>
      </c>
      <c r="K56" s="27">
        <f>обос!M36</f>
        <v>200</v>
      </c>
      <c r="L56" s="27">
        <f>обос!N36</f>
        <v>200</v>
      </c>
      <c r="M56" s="27">
        <f>обос!O36</f>
        <v>200</v>
      </c>
      <c r="N56" s="32"/>
      <c r="O56" s="32"/>
      <c r="P56" s="32"/>
      <c r="Q56" s="32"/>
    </row>
    <row r="57" spans="2:17" s="14" customFormat="1" ht="21.75" customHeight="1" x14ac:dyDescent="0.3">
      <c r="B57" s="237" t="s">
        <v>92</v>
      </c>
      <c r="C57" s="237" t="s">
        <v>93</v>
      </c>
      <c r="D57" s="70" t="s">
        <v>16</v>
      </c>
      <c r="E57" s="27">
        <v>70</v>
      </c>
      <c r="F57" s="27">
        <v>70</v>
      </c>
      <c r="G57" s="27"/>
      <c r="H57" s="27"/>
      <c r="I57" s="79"/>
      <c r="J57" s="72"/>
      <c r="K57" s="72"/>
      <c r="L57" s="175"/>
      <c r="M57" s="182"/>
      <c r="N57" s="32"/>
      <c r="O57" s="32"/>
      <c r="P57" s="32"/>
      <c r="Q57" s="32"/>
    </row>
    <row r="58" spans="2:17" s="14" customFormat="1" x14ac:dyDescent="0.3">
      <c r="B58" s="238"/>
      <c r="C58" s="238"/>
      <c r="D58" s="70" t="s">
        <v>159</v>
      </c>
      <c r="E58" s="27"/>
      <c r="F58" s="27"/>
      <c r="G58" s="27"/>
      <c r="H58" s="27"/>
      <c r="I58" s="79"/>
      <c r="J58" s="72"/>
      <c r="K58" s="72"/>
      <c r="L58" s="175"/>
      <c r="M58" s="182"/>
      <c r="N58" s="32"/>
      <c r="O58" s="32"/>
      <c r="P58" s="32"/>
      <c r="Q58" s="32"/>
    </row>
    <row r="59" spans="2:17" s="14" customFormat="1" ht="47.25" x14ac:dyDescent="0.3">
      <c r="B59" s="238"/>
      <c r="C59" s="238"/>
      <c r="D59" s="70" t="s">
        <v>83</v>
      </c>
      <c r="E59" s="27"/>
      <c r="F59" s="27"/>
      <c r="G59" s="27"/>
      <c r="H59" s="27"/>
      <c r="I59" s="79"/>
      <c r="J59" s="72"/>
      <c r="K59" s="72"/>
      <c r="L59" s="175"/>
      <c r="M59" s="182"/>
      <c r="N59" s="32"/>
      <c r="O59" s="32"/>
      <c r="P59" s="32"/>
      <c r="Q59" s="32"/>
    </row>
    <row r="60" spans="2:17" s="14" customFormat="1" x14ac:dyDescent="0.3">
      <c r="B60" s="239"/>
      <c r="C60" s="239"/>
      <c r="D60" s="70" t="s">
        <v>84</v>
      </c>
      <c r="E60" s="27"/>
      <c r="F60" s="27"/>
      <c r="G60" s="27"/>
      <c r="H60" s="27"/>
      <c r="I60" s="79"/>
      <c r="J60" s="72"/>
      <c r="K60" s="72"/>
      <c r="L60" s="175"/>
      <c r="M60" s="182"/>
      <c r="N60" s="32"/>
      <c r="O60" s="32"/>
      <c r="P60" s="32"/>
      <c r="Q60" s="32"/>
    </row>
    <row r="61" spans="2:17" s="14" customFormat="1" x14ac:dyDescent="0.3">
      <c r="B61" s="237" t="s">
        <v>92</v>
      </c>
      <c r="C61" s="237" t="s">
        <v>175</v>
      </c>
      <c r="D61" s="92" t="s">
        <v>16</v>
      </c>
      <c r="E61" s="27"/>
      <c r="F61" s="27"/>
      <c r="G61" s="27">
        <f>обос!J41</f>
        <v>4628.7</v>
      </c>
      <c r="H61" s="27">
        <f>обос!K41</f>
        <v>0</v>
      </c>
      <c r="I61" s="79"/>
      <c r="J61" s="72">
        <f>обос!L41</f>
        <v>0</v>
      </c>
      <c r="K61" s="72">
        <f>обос!M41</f>
        <v>0</v>
      </c>
      <c r="L61" s="72">
        <f>обос!N41</f>
        <v>0</v>
      </c>
      <c r="M61" s="72">
        <f>обос!O41</f>
        <v>0</v>
      </c>
      <c r="N61" s="32"/>
      <c r="O61" s="32"/>
      <c r="P61" s="32"/>
      <c r="Q61" s="32"/>
    </row>
    <row r="62" spans="2:17" s="14" customFormat="1" x14ac:dyDescent="0.3">
      <c r="B62" s="238"/>
      <c r="C62" s="238"/>
      <c r="D62" s="92" t="s">
        <v>159</v>
      </c>
      <c r="E62" s="27"/>
      <c r="F62" s="27"/>
      <c r="G62" s="27"/>
      <c r="H62" s="27"/>
      <c r="I62" s="79"/>
      <c r="J62" s="72"/>
      <c r="K62" s="72"/>
      <c r="L62" s="175"/>
      <c r="M62" s="182"/>
      <c r="N62" s="32"/>
      <c r="O62" s="32"/>
      <c r="P62" s="32"/>
      <c r="Q62" s="32"/>
    </row>
    <row r="63" spans="2:17" s="14" customFormat="1" ht="47.25" x14ac:dyDescent="0.3">
      <c r="B63" s="238"/>
      <c r="C63" s="238"/>
      <c r="D63" s="92" t="s">
        <v>83</v>
      </c>
      <c r="E63" s="27"/>
      <c r="F63" s="27"/>
      <c r="G63" s="27"/>
      <c r="H63" s="27"/>
      <c r="I63" s="79"/>
      <c r="J63" s="72"/>
      <c r="K63" s="72"/>
      <c r="L63" s="175"/>
      <c r="M63" s="182"/>
      <c r="N63" s="32"/>
      <c r="O63" s="32"/>
      <c r="P63" s="32"/>
      <c r="Q63" s="32"/>
    </row>
    <row r="64" spans="2:17" s="14" customFormat="1" x14ac:dyDescent="0.3">
      <c r="B64" s="239"/>
      <c r="C64" s="239"/>
      <c r="D64" s="92" t="s">
        <v>84</v>
      </c>
      <c r="E64" s="27"/>
      <c r="F64" s="27"/>
      <c r="G64" s="27"/>
      <c r="H64" s="27"/>
      <c r="I64" s="79"/>
      <c r="J64" s="72"/>
      <c r="K64" s="72"/>
      <c r="L64" s="175"/>
      <c r="M64" s="182"/>
      <c r="N64" s="32"/>
      <c r="O64" s="32"/>
      <c r="P64" s="32"/>
      <c r="Q64" s="32"/>
    </row>
    <row r="65" spans="2:17" s="14" customFormat="1" x14ac:dyDescent="0.3">
      <c r="B65" s="237" t="s">
        <v>94</v>
      </c>
      <c r="C65" s="237" t="s">
        <v>127</v>
      </c>
      <c r="D65" s="92" t="s">
        <v>16</v>
      </c>
      <c r="E65" s="27"/>
      <c r="F65" s="27"/>
      <c r="G65" s="27"/>
      <c r="H65" s="27"/>
      <c r="I65" s="79"/>
      <c r="J65" s="72"/>
      <c r="K65" s="72"/>
      <c r="L65" s="175"/>
      <c r="M65" s="182"/>
      <c r="N65" s="32"/>
      <c r="O65" s="32"/>
      <c r="P65" s="32"/>
      <c r="Q65" s="32"/>
    </row>
    <row r="66" spans="2:17" s="14" customFormat="1" x14ac:dyDescent="0.3">
      <c r="B66" s="238"/>
      <c r="C66" s="238"/>
      <c r="D66" s="92" t="s">
        <v>162</v>
      </c>
      <c r="E66" s="27"/>
      <c r="F66" s="27"/>
      <c r="G66" s="27"/>
      <c r="H66" s="27"/>
      <c r="I66" s="79"/>
      <c r="J66" s="72"/>
      <c r="K66" s="72"/>
      <c r="L66" s="175"/>
      <c r="M66" s="182"/>
      <c r="N66" s="32"/>
      <c r="O66" s="32"/>
      <c r="P66" s="32"/>
      <c r="Q66" s="32"/>
    </row>
    <row r="67" spans="2:17" s="14" customFormat="1" ht="47.25" x14ac:dyDescent="0.3">
      <c r="B67" s="238"/>
      <c r="C67" s="238"/>
      <c r="D67" s="92" t="s">
        <v>83</v>
      </c>
      <c r="E67" s="27"/>
      <c r="F67" s="27"/>
      <c r="G67" s="27"/>
      <c r="H67" s="27"/>
      <c r="I67" s="79"/>
      <c r="J67" s="72"/>
      <c r="K67" s="72"/>
      <c r="L67" s="175"/>
      <c r="M67" s="182"/>
      <c r="N67" s="32"/>
      <c r="O67" s="32"/>
      <c r="P67" s="32"/>
      <c r="Q67" s="32"/>
    </row>
    <row r="68" spans="2:17" s="14" customFormat="1" x14ac:dyDescent="0.3">
      <c r="B68" s="239"/>
      <c r="C68" s="239"/>
      <c r="D68" s="92" t="s">
        <v>84</v>
      </c>
      <c r="E68" s="27"/>
      <c r="F68" s="27"/>
      <c r="G68" s="27"/>
      <c r="H68" s="27"/>
      <c r="I68" s="79"/>
      <c r="J68" s="72"/>
      <c r="K68" s="72"/>
      <c r="L68" s="175"/>
      <c r="M68" s="182"/>
      <c r="N68" s="32"/>
      <c r="O68" s="32"/>
      <c r="P68" s="32"/>
      <c r="Q68" s="32"/>
    </row>
    <row r="69" spans="2:17" s="14" customFormat="1" x14ac:dyDescent="0.3">
      <c r="B69" s="237" t="s">
        <v>179</v>
      </c>
      <c r="C69" s="237" t="s">
        <v>176</v>
      </c>
      <c r="D69" s="92" t="s">
        <v>16</v>
      </c>
      <c r="E69" s="27"/>
      <c r="F69" s="27"/>
      <c r="G69" s="27">
        <f>обос!J45</f>
        <v>1</v>
      </c>
      <c r="H69" s="27">
        <f>обос!K45</f>
        <v>0</v>
      </c>
      <c r="I69" s="79"/>
      <c r="J69" s="72">
        <f>обос!L45</f>
        <v>0</v>
      </c>
      <c r="K69" s="72">
        <f>обос!M45</f>
        <v>0</v>
      </c>
      <c r="L69" s="72">
        <f>обос!N45</f>
        <v>0</v>
      </c>
      <c r="M69" s="72">
        <f>обос!O45</f>
        <v>0</v>
      </c>
      <c r="N69" s="32"/>
      <c r="O69" s="32"/>
      <c r="P69" s="32"/>
      <c r="Q69" s="32"/>
    </row>
    <row r="70" spans="2:17" s="14" customFormat="1" x14ac:dyDescent="0.3">
      <c r="B70" s="238"/>
      <c r="C70" s="238"/>
      <c r="D70" s="92" t="s">
        <v>162</v>
      </c>
      <c r="E70" s="27"/>
      <c r="F70" s="27"/>
      <c r="G70" s="27"/>
      <c r="H70" s="27"/>
      <c r="I70" s="79"/>
      <c r="J70" s="72"/>
      <c r="K70" s="72"/>
      <c r="L70" s="175"/>
      <c r="M70" s="182"/>
      <c r="N70" s="32"/>
      <c r="O70" s="32"/>
      <c r="P70" s="32"/>
      <c r="Q70" s="32"/>
    </row>
    <row r="71" spans="2:17" s="14" customFormat="1" ht="47.25" x14ac:dyDescent="0.3">
      <c r="B71" s="238"/>
      <c r="C71" s="238"/>
      <c r="D71" s="92" t="s">
        <v>83</v>
      </c>
      <c r="E71" s="27"/>
      <c r="F71" s="27"/>
      <c r="G71" s="27"/>
      <c r="H71" s="27"/>
      <c r="I71" s="79"/>
      <c r="J71" s="72"/>
      <c r="K71" s="72"/>
      <c r="L71" s="175"/>
      <c r="M71" s="182"/>
      <c r="N71" s="32"/>
      <c r="O71" s="32"/>
      <c r="P71" s="32"/>
      <c r="Q71" s="32"/>
    </row>
    <row r="72" spans="2:17" s="14" customFormat="1" x14ac:dyDescent="0.3">
      <c r="B72" s="239"/>
      <c r="C72" s="239"/>
      <c r="D72" s="92" t="s">
        <v>84</v>
      </c>
      <c r="E72" s="27"/>
      <c r="F72" s="27"/>
      <c r="G72" s="27"/>
      <c r="H72" s="27"/>
      <c r="I72" s="79"/>
      <c r="J72" s="72"/>
      <c r="K72" s="72"/>
      <c r="L72" s="175"/>
      <c r="M72" s="182"/>
      <c r="N72" s="32"/>
      <c r="O72" s="32"/>
      <c r="P72" s="32"/>
      <c r="Q72" s="32"/>
    </row>
    <row r="73" spans="2:17" s="14" customFormat="1" x14ac:dyDescent="0.3">
      <c r="B73" s="237" t="s">
        <v>178</v>
      </c>
      <c r="C73" s="237" t="s">
        <v>177</v>
      </c>
      <c r="D73" s="92" t="s">
        <v>16</v>
      </c>
      <c r="E73" s="27"/>
      <c r="F73" s="27"/>
      <c r="G73" s="27">
        <f>обос!J48</f>
        <v>337.3</v>
      </c>
      <c r="H73" s="27">
        <f>обос!K48</f>
        <v>0</v>
      </c>
      <c r="I73" s="79"/>
      <c r="J73" s="72">
        <f>обос!L48</f>
        <v>0</v>
      </c>
      <c r="K73" s="72">
        <f>обос!M48</f>
        <v>0</v>
      </c>
      <c r="L73" s="72">
        <f>обос!N48</f>
        <v>0</v>
      </c>
      <c r="M73" s="72">
        <f>обос!O48</f>
        <v>0</v>
      </c>
      <c r="N73" s="32"/>
      <c r="O73" s="32"/>
      <c r="P73" s="32"/>
      <c r="Q73" s="32"/>
    </row>
    <row r="74" spans="2:17" s="14" customFormat="1" x14ac:dyDescent="0.3">
      <c r="B74" s="238"/>
      <c r="C74" s="238"/>
      <c r="D74" s="92" t="s">
        <v>162</v>
      </c>
      <c r="E74" s="27"/>
      <c r="F74" s="27"/>
      <c r="G74" s="27"/>
      <c r="H74" s="27"/>
      <c r="I74" s="79"/>
      <c r="J74" s="72"/>
      <c r="K74" s="72"/>
      <c r="L74" s="175"/>
      <c r="M74" s="182"/>
      <c r="N74" s="32"/>
      <c r="O74" s="32"/>
      <c r="P74" s="32"/>
      <c r="Q74" s="32"/>
    </row>
    <row r="75" spans="2:17" s="14" customFormat="1" ht="47.25" x14ac:dyDescent="0.3">
      <c r="B75" s="238"/>
      <c r="C75" s="238"/>
      <c r="D75" s="92" t="s">
        <v>83</v>
      </c>
      <c r="E75" s="27"/>
      <c r="F75" s="27"/>
      <c r="G75" s="27"/>
      <c r="H75" s="27"/>
      <c r="I75" s="79"/>
      <c r="J75" s="72"/>
      <c r="K75" s="72"/>
      <c r="L75" s="175"/>
      <c r="M75" s="182"/>
      <c r="N75" s="32"/>
      <c r="O75" s="32"/>
      <c r="P75" s="32"/>
      <c r="Q75" s="32"/>
    </row>
    <row r="76" spans="2:17" s="14" customFormat="1" x14ac:dyDescent="0.3">
      <c r="B76" s="239"/>
      <c r="C76" s="239"/>
      <c r="D76" s="92" t="s">
        <v>84</v>
      </c>
      <c r="E76" s="27"/>
      <c r="F76" s="27"/>
      <c r="G76" s="27"/>
      <c r="H76" s="27"/>
      <c r="I76" s="79"/>
      <c r="J76" s="72"/>
      <c r="K76" s="72"/>
      <c r="L76" s="175"/>
      <c r="M76" s="182"/>
      <c r="N76" s="32"/>
      <c r="O76" s="32"/>
      <c r="P76" s="32"/>
      <c r="Q76" s="32"/>
    </row>
    <row r="77" spans="2:17" s="14" customFormat="1" ht="18" customHeight="1" x14ac:dyDescent="0.3">
      <c r="B77" s="237" t="s">
        <v>180</v>
      </c>
      <c r="C77" s="237" t="s">
        <v>181</v>
      </c>
      <c r="D77" s="70" t="s">
        <v>16</v>
      </c>
      <c r="E77" s="27">
        <v>10416.18</v>
      </c>
      <c r="F77" s="27">
        <v>12698.07</v>
      </c>
      <c r="G77" s="27">
        <f>обос!J52</f>
        <v>5</v>
      </c>
      <c r="H77" s="27">
        <f>обос!K52</f>
        <v>0</v>
      </c>
      <c r="I77" s="79"/>
      <c r="J77" s="72">
        <f>обос!L52</f>
        <v>0</v>
      </c>
      <c r="K77" s="72">
        <f>обос!M52</f>
        <v>0</v>
      </c>
      <c r="L77" s="72">
        <f>обос!N52</f>
        <v>0</v>
      </c>
      <c r="M77" s="72">
        <f>обос!O52</f>
        <v>0</v>
      </c>
      <c r="N77" s="32"/>
      <c r="O77" s="32"/>
      <c r="P77" s="32"/>
      <c r="Q77" s="32"/>
    </row>
    <row r="78" spans="2:17" s="14" customFormat="1" x14ac:dyDescent="0.3">
      <c r="B78" s="238"/>
      <c r="C78" s="238"/>
      <c r="D78" s="86" t="s">
        <v>162</v>
      </c>
      <c r="E78" s="27"/>
      <c r="F78" s="27"/>
      <c r="G78" s="27"/>
      <c r="H78" s="27"/>
      <c r="I78" s="79"/>
      <c r="J78" s="72"/>
      <c r="K78" s="72"/>
      <c r="L78" s="175"/>
      <c r="M78" s="182"/>
      <c r="N78" s="32"/>
      <c r="O78" s="32"/>
      <c r="P78" s="32"/>
      <c r="Q78" s="32"/>
    </row>
    <row r="79" spans="2:17" s="14" customFormat="1" ht="47.25" x14ac:dyDescent="0.3">
      <c r="B79" s="238"/>
      <c r="C79" s="238"/>
      <c r="D79" s="70" t="s">
        <v>83</v>
      </c>
      <c r="E79" s="78"/>
      <c r="F79" s="27"/>
      <c r="G79" s="27"/>
      <c r="H79" s="27"/>
      <c r="I79" s="79"/>
      <c r="J79" s="72"/>
      <c r="K79" s="72"/>
      <c r="L79" s="175"/>
      <c r="M79" s="182"/>
      <c r="N79" s="32"/>
      <c r="O79" s="32"/>
      <c r="P79" s="32"/>
      <c r="Q79" s="32"/>
    </row>
    <row r="80" spans="2:17" s="14" customFormat="1" x14ac:dyDescent="0.3">
      <c r="B80" s="239"/>
      <c r="C80" s="239"/>
      <c r="D80" s="70" t="s">
        <v>84</v>
      </c>
      <c r="E80" s="27"/>
      <c r="F80" s="27"/>
      <c r="G80" s="27"/>
      <c r="H80" s="27"/>
      <c r="I80" s="79"/>
      <c r="J80" s="72"/>
      <c r="K80" s="72"/>
      <c r="L80" s="175"/>
      <c r="M80" s="182"/>
      <c r="N80" s="32"/>
      <c r="O80" s="32"/>
      <c r="P80" s="32"/>
      <c r="Q80" s="32"/>
    </row>
    <row r="81" spans="2:17" s="14" customFormat="1" x14ac:dyDescent="0.3">
      <c r="B81" s="162"/>
      <c r="C81" s="237" t="s">
        <v>308</v>
      </c>
      <c r="D81" s="163" t="s">
        <v>16</v>
      </c>
      <c r="E81" s="27"/>
      <c r="F81" s="27"/>
      <c r="G81" s="27">
        <f>G83</f>
        <v>450</v>
      </c>
      <c r="H81" s="27">
        <f t="shared" ref="H81:M81" si="7">H83</f>
        <v>0</v>
      </c>
      <c r="I81" s="27">
        <f t="shared" si="7"/>
        <v>0</v>
      </c>
      <c r="J81" s="27">
        <f t="shared" si="7"/>
        <v>0</v>
      </c>
      <c r="K81" s="27">
        <f t="shared" si="7"/>
        <v>0</v>
      </c>
      <c r="L81" s="27">
        <f t="shared" si="7"/>
        <v>0</v>
      </c>
      <c r="M81" s="27">
        <f t="shared" si="7"/>
        <v>0</v>
      </c>
      <c r="N81" s="32"/>
      <c r="O81" s="32"/>
      <c r="P81" s="32"/>
      <c r="Q81" s="32"/>
    </row>
    <row r="82" spans="2:17" s="14" customFormat="1" x14ac:dyDescent="0.3">
      <c r="B82" s="162"/>
      <c r="C82" s="238"/>
      <c r="D82" s="163" t="s">
        <v>17</v>
      </c>
      <c r="E82" s="27"/>
      <c r="F82" s="27"/>
      <c r="G82" s="27"/>
      <c r="H82" s="27"/>
      <c r="I82" s="79"/>
      <c r="J82" s="72"/>
      <c r="K82" s="72"/>
      <c r="L82" s="175"/>
      <c r="M82" s="182"/>
      <c r="N82" s="32"/>
      <c r="O82" s="32"/>
      <c r="P82" s="32"/>
      <c r="Q82" s="32"/>
    </row>
    <row r="83" spans="2:17" s="14" customFormat="1" x14ac:dyDescent="0.3">
      <c r="B83" s="162"/>
      <c r="C83" s="238"/>
      <c r="D83" s="163" t="s">
        <v>84</v>
      </c>
      <c r="E83" s="27"/>
      <c r="F83" s="27"/>
      <c r="G83" s="27">
        <f>обос!J55</f>
        <v>450</v>
      </c>
      <c r="H83" s="27">
        <f>обос!K55</f>
        <v>0</v>
      </c>
      <c r="I83" s="27">
        <f>обос!L55</f>
        <v>0</v>
      </c>
      <c r="J83" s="27">
        <f>обос!M55</f>
        <v>0</v>
      </c>
      <c r="K83" s="27">
        <f>обос!N55</f>
        <v>0</v>
      </c>
      <c r="L83" s="27">
        <f>обос!O55</f>
        <v>0</v>
      </c>
      <c r="M83" s="27">
        <f>обос!P55</f>
        <v>0</v>
      </c>
      <c r="N83" s="32"/>
      <c r="O83" s="32"/>
      <c r="P83" s="32"/>
      <c r="Q83" s="32"/>
    </row>
    <row r="84" spans="2:17" s="14" customFormat="1" x14ac:dyDescent="0.3">
      <c r="B84" s="162"/>
      <c r="C84" s="239"/>
      <c r="D84" s="163"/>
      <c r="E84" s="27"/>
      <c r="F84" s="27"/>
      <c r="G84" s="27"/>
      <c r="H84" s="27"/>
      <c r="I84" s="79"/>
      <c r="J84" s="72"/>
      <c r="K84" s="72"/>
      <c r="L84" s="175"/>
      <c r="M84" s="182"/>
      <c r="N84" s="32"/>
      <c r="O84" s="32"/>
      <c r="P84" s="32"/>
      <c r="Q84" s="32"/>
    </row>
    <row r="85" spans="2:17" s="14" customFormat="1" ht="18.75" customHeight="1" x14ac:dyDescent="0.3">
      <c r="B85" s="246" t="s">
        <v>12</v>
      </c>
      <c r="C85" s="246" t="s">
        <v>95</v>
      </c>
      <c r="D85" s="154" t="s">
        <v>16</v>
      </c>
      <c r="E85" s="71">
        <f>SUM(E89+E92+E95+E102+E110+E114+E118+E122)</f>
        <v>14631</v>
      </c>
      <c r="F85" s="71">
        <f>SUM(F89+F92+F95+F102+F110+F114+F118+F122)</f>
        <v>9897.5</v>
      </c>
      <c r="G85" s="71">
        <f>SUM(G89+G92+G99+G106+G126)</f>
        <v>11051.66</v>
      </c>
      <c r="H85" s="71">
        <f>SUM(H89+H92+H99+H106+H126)</f>
        <v>8179</v>
      </c>
      <c r="I85" s="71">
        <f>SUM(I89+I92+I99+I106+I126)</f>
        <v>5411.7000000000007</v>
      </c>
      <c r="J85" s="71">
        <f>SUM(J89+J92+J99+J106+J126)</f>
        <v>5411.7000000000007</v>
      </c>
      <c r="K85" s="71">
        <f>SUM(K89+K92+K99+K106+K126)</f>
        <v>4066.7000000000003</v>
      </c>
      <c r="L85" s="71">
        <f t="shared" ref="L85:M85" si="8">SUM(L89+L92+L99+L106+L126)</f>
        <v>4066.7000000000003</v>
      </c>
      <c r="M85" s="71">
        <f t="shared" si="8"/>
        <v>4066.7000000000003</v>
      </c>
      <c r="N85" s="32"/>
      <c r="O85" s="32"/>
      <c r="P85" s="32"/>
      <c r="Q85" s="32"/>
    </row>
    <row r="86" spans="2:17" s="14" customFormat="1" x14ac:dyDescent="0.3">
      <c r="B86" s="247"/>
      <c r="C86" s="247"/>
      <c r="D86" s="70" t="s">
        <v>75</v>
      </c>
      <c r="E86" s="27"/>
      <c r="F86" s="27"/>
      <c r="G86" s="27"/>
      <c r="H86" s="27"/>
      <c r="I86" s="79"/>
      <c r="J86" s="72"/>
      <c r="K86" s="72"/>
      <c r="L86" s="175"/>
      <c r="M86" s="182"/>
      <c r="N86" s="32"/>
      <c r="O86" s="32"/>
      <c r="P86" s="32"/>
      <c r="Q86" s="32"/>
    </row>
    <row r="87" spans="2:17" s="14" customFormat="1" ht="47.25" x14ac:dyDescent="0.3">
      <c r="B87" s="247"/>
      <c r="C87" s="247"/>
      <c r="D87" s="70" t="s">
        <v>83</v>
      </c>
      <c r="E87" s="27"/>
      <c r="F87" s="27"/>
      <c r="G87" s="27"/>
      <c r="H87" s="27"/>
      <c r="I87" s="79"/>
      <c r="J87" s="72"/>
      <c r="K87" s="72"/>
      <c r="L87" s="175"/>
      <c r="M87" s="182"/>
      <c r="N87" s="32"/>
      <c r="O87" s="32"/>
      <c r="P87" s="32"/>
      <c r="Q87" s="32"/>
    </row>
    <row r="88" spans="2:17" s="14" customFormat="1" x14ac:dyDescent="0.3">
      <c r="B88" s="248"/>
      <c r="C88" s="248"/>
      <c r="D88" s="70" t="s">
        <v>96</v>
      </c>
      <c r="E88" s="27"/>
      <c r="F88" s="27"/>
      <c r="G88" s="27"/>
      <c r="H88" s="27"/>
      <c r="I88" s="79"/>
      <c r="J88" s="72"/>
      <c r="K88" s="72"/>
      <c r="L88" s="175"/>
      <c r="M88" s="182"/>
      <c r="N88" s="32"/>
      <c r="O88" s="32"/>
      <c r="P88" s="32"/>
      <c r="Q88" s="32"/>
    </row>
    <row r="89" spans="2:17" s="14" customFormat="1" ht="26.25" customHeight="1" x14ac:dyDescent="0.3">
      <c r="B89" s="237" t="s">
        <v>46</v>
      </c>
      <c r="C89" s="237" t="s">
        <v>97</v>
      </c>
      <c r="D89" s="70" t="s">
        <v>16</v>
      </c>
      <c r="E89" s="27">
        <v>19</v>
      </c>
      <c r="F89" s="27">
        <v>30</v>
      </c>
      <c r="G89" s="27">
        <f>обос!J62</f>
        <v>9085.4</v>
      </c>
      <c r="H89" s="27">
        <f>H91</f>
        <v>6690.9</v>
      </c>
      <c r="I89" s="27">
        <f t="shared" ref="I89:M89" si="9">I91</f>
        <v>5067.1000000000004</v>
      </c>
      <c r="J89" s="27">
        <f t="shared" si="9"/>
        <v>5067.1000000000004</v>
      </c>
      <c r="K89" s="27">
        <f t="shared" si="9"/>
        <v>4009.1000000000004</v>
      </c>
      <c r="L89" s="27">
        <f t="shared" si="9"/>
        <v>4009.1000000000004</v>
      </c>
      <c r="M89" s="27">
        <f t="shared" si="9"/>
        <v>4009.1000000000004</v>
      </c>
      <c r="N89" s="32"/>
      <c r="O89" s="32"/>
      <c r="P89" s="32"/>
      <c r="Q89" s="32"/>
    </row>
    <row r="90" spans="2:17" s="14" customFormat="1" x14ac:dyDescent="0.3">
      <c r="B90" s="238"/>
      <c r="C90" s="238"/>
      <c r="D90" s="70" t="s">
        <v>75</v>
      </c>
      <c r="E90" s="27"/>
      <c r="F90" s="27"/>
      <c r="G90" s="27"/>
      <c r="H90" s="27"/>
      <c r="I90" s="79"/>
      <c r="J90" s="72"/>
      <c r="K90" s="72"/>
      <c r="L90" s="175"/>
      <c r="M90" s="182"/>
      <c r="N90" s="32"/>
      <c r="O90" s="32"/>
      <c r="P90" s="32"/>
      <c r="Q90" s="32"/>
    </row>
    <row r="91" spans="2:17" s="14" customFormat="1" ht="44.25" customHeight="1" x14ac:dyDescent="0.3">
      <c r="B91" s="239"/>
      <c r="C91" s="239"/>
      <c r="D91" s="70" t="s">
        <v>96</v>
      </c>
      <c r="E91" s="27"/>
      <c r="F91" s="27"/>
      <c r="G91" s="27"/>
      <c r="H91" s="27">
        <f>обос!K62</f>
        <v>6690.9</v>
      </c>
      <c r="I91" s="27">
        <f>обос!L62</f>
        <v>5067.1000000000004</v>
      </c>
      <c r="J91" s="27">
        <f>обос!L62</f>
        <v>5067.1000000000004</v>
      </c>
      <c r="K91" s="27">
        <f>обос!M62</f>
        <v>4009.1000000000004</v>
      </c>
      <c r="L91" s="27">
        <f>обос!N62</f>
        <v>4009.1000000000004</v>
      </c>
      <c r="M91" s="27">
        <f>обос!O62</f>
        <v>4009.1000000000004</v>
      </c>
      <c r="N91" s="32"/>
      <c r="O91" s="32"/>
      <c r="P91" s="32"/>
      <c r="Q91" s="32"/>
    </row>
    <row r="92" spans="2:17" s="14" customFormat="1" x14ac:dyDescent="0.3">
      <c r="B92" s="240" t="s">
        <v>32</v>
      </c>
      <c r="C92" s="237" t="s">
        <v>98</v>
      </c>
      <c r="D92" s="70" t="s">
        <v>16</v>
      </c>
      <c r="E92" s="27">
        <v>21</v>
      </c>
      <c r="F92" s="27">
        <v>50</v>
      </c>
      <c r="G92" s="27">
        <f>обос!J70</f>
        <v>888</v>
      </c>
      <c r="H92" s="27">
        <f>H94</f>
        <v>851.8</v>
      </c>
      <c r="I92" s="27">
        <f t="shared" ref="I92:M92" si="10">I94</f>
        <v>0</v>
      </c>
      <c r="J92" s="27">
        <f t="shared" si="10"/>
        <v>0</v>
      </c>
      <c r="K92" s="27">
        <f t="shared" si="10"/>
        <v>0</v>
      </c>
      <c r="L92" s="27">
        <f t="shared" si="10"/>
        <v>0</v>
      </c>
      <c r="M92" s="27">
        <f t="shared" si="10"/>
        <v>0</v>
      </c>
      <c r="N92" s="32"/>
      <c r="O92" s="32"/>
      <c r="P92" s="32"/>
      <c r="Q92" s="32"/>
    </row>
    <row r="93" spans="2:17" s="14" customFormat="1" x14ac:dyDescent="0.3">
      <c r="B93" s="240"/>
      <c r="C93" s="238"/>
      <c r="D93" s="70" t="s">
        <v>75</v>
      </c>
      <c r="E93" s="27"/>
      <c r="F93" s="27"/>
      <c r="G93" s="27"/>
      <c r="H93" s="27"/>
      <c r="I93" s="79"/>
      <c r="J93" s="72"/>
      <c r="K93" s="72"/>
      <c r="L93" s="175"/>
      <c r="M93" s="182"/>
      <c r="N93" s="32"/>
      <c r="O93" s="32"/>
      <c r="P93" s="32"/>
      <c r="Q93" s="32"/>
    </row>
    <row r="94" spans="2:17" s="14" customFormat="1" x14ac:dyDescent="0.3">
      <c r="B94" s="240"/>
      <c r="C94" s="239"/>
      <c r="D94" s="70" t="s">
        <v>96</v>
      </c>
      <c r="E94" s="27"/>
      <c r="F94" s="27"/>
      <c r="G94" s="27"/>
      <c r="H94" s="27">
        <f>обос!K70</f>
        <v>851.8</v>
      </c>
      <c r="I94" s="27">
        <f>обос!L70</f>
        <v>0</v>
      </c>
      <c r="J94" s="27">
        <f>обос!L70</f>
        <v>0</v>
      </c>
      <c r="K94" s="27">
        <f>обос!M70</f>
        <v>0</v>
      </c>
      <c r="L94" s="27">
        <f>обос!N70</f>
        <v>0</v>
      </c>
      <c r="M94" s="27">
        <f>обос!O70</f>
        <v>0</v>
      </c>
      <c r="N94" s="32"/>
      <c r="O94" s="32"/>
      <c r="P94" s="32"/>
      <c r="Q94" s="32"/>
    </row>
    <row r="95" spans="2:17" s="14" customFormat="1" ht="27.75" customHeight="1" x14ac:dyDescent="0.3">
      <c r="B95" s="237" t="s">
        <v>100</v>
      </c>
      <c r="C95" s="237" t="s">
        <v>101</v>
      </c>
      <c r="D95" s="70" t="s">
        <v>16</v>
      </c>
      <c r="E95" s="27">
        <v>5</v>
      </c>
      <c r="F95" s="27">
        <v>5</v>
      </c>
      <c r="G95" s="27"/>
      <c r="H95" s="27"/>
      <c r="I95" s="79"/>
      <c r="J95" s="72"/>
      <c r="K95" s="72"/>
      <c r="L95" s="175"/>
      <c r="M95" s="182"/>
      <c r="N95" s="32"/>
      <c r="O95" s="32"/>
      <c r="P95" s="32"/>
      <c r="Q95" s="32"/>
    </row>
    <row r="96" spans="2:17" s="14" customFormat="1" x14ac:dyDescent="0.3">
      <c r="B96" s="238"/>
      <c r="C96" s="238"/>
      <c r="D96" s="70" t="s">
        <v>75</v>
      </c>
      <c r="E96" s="27"/>
      <c r="F96" s="27"/>
      <c r="G96" s="27"/>
      <c r="H96" s="27"/>
      <c r="I96" s="79"/>
      <c r="J96" s="72"/>
      <c r="K96" s="72"/>
      <c r="L96" s="175"/>
      <c r="M96" s="182"/>
      <c r="N96" s="32"/>
      <c r="O96" s="32"/>
      <c r="P96" s="32"/>
      <c r="Q96" s="32"/>
    </row>
    <row r="97" spans="2:17" s="14" customFormat="1" ht="47.25" x14ac:dyDescent="0.3">
      <c r="B97" s="238"/>
      <c r="C97" s="238"/>
      <c r="D97" s="70" t="s">
        <v>99</v>
      </c>
      <c r="E97" s="27"/>
      <c r="F97" s="27"/>
      <c r="G97" s="27"/>
      <c r="H97" s="27"/>
      <c r="I97" s="79"/>
      <c r="J97" s="72"/>
      <c r="K97" s="72"/>
      <c r="L97" s="175"/>
      <c r="M97" s="182"/>
      <c r="N97" s="32"/>
      <c r="O97" s="32"/>
      <c r="P97" s="32"/>
      <c r="Q97" s="32"/>
    </row>
    <row r="98" spans="2:17" s="14" customFormat="1" x14ac:dyDescent="0.3">
      <c r="B98" s="239"/>
      <c r="C98" s="239"/>
      <c r="D98" s="70" t="s">
        <v>96</v>
      </c>
      <c r="E98" s="27"/>
      <c r="F98" s="27"/>
      <c r="G98" s="27"/>
      <c r="H98" s="27"/>
      <c r="I98" s="79"/>
      <c r="J98" s="72"/>
      <c r="K98" s="72"/>
      <c r="L98" s="175"/>
      <c r="M98" s="182"/>
      <c r="N98" s="32"/>
      <c r="O98" s="32"/>
      <c r="P98" s="32"/>
      <c r="Q98" s="32"/>
    </row>
    <row r="99" spans="2:17" s="14" customFormat="1" x14ac:dyDescent="0.3">
      <c r="B99" s="237" t="s">
        <v>100</v>
      </c>
      <c r="C99" s="237" t="s">
        <v>182</v>
      </c>
      <c r="D99" s="92" t="s">
        <v>16</v>
      </c>
      <c r="E99" s="27"/>
      <c r="F99" s="27"/>
      <c r="G99" s="27">
        <f>обос!J75</f>
        <v>668.26</v>
      </c>
      <c r="H99" s="27">
        <f>H101</f>
        <v>336.3</v>
      </c>
      <c r="I99" s="27">
        <f t="shared" ref="I99:M99" si="11">I101</f>
        <v>219.6</v>
      </c>
      <c r="J99" s="27">
        <f t="shared" si="11"/>
        <v>219.6</v>
      </c>
      <c r="K99" s="27">
        <f t="shared" si="11"/>
        <v>4.5999999999999996</v>
      </c>
      <c r="L99" s="27">
        <f t="shared" si="11"/>
        <v>4.5999999999999996</v>
      </c>
      <c r="M99" s="27">
        <f t="shared" si="11"/>
        <v>4.5999999999999996</v>
      </c>
      <c r="N99" s="32"/>
      <c r="O99" s="32"/>
      <c r="P99" s="32"/>
      <c r="Q99" s="32"/>
    </row>
    <row r="100" spans="2:17" s="14" customFormat="1" x14ac:dyDescent="0.3">
      <c r="B100" s="238"/>
      <c r="C100" s="238"/>
      <c r="D100" s="92" t="s">
        <v>75</v>
      </c>
      <c r="E100" s="27"/>
      <c r="F100" s="27"/>
      <c r="G100" s="27"/>
      <c r="H100" s="27"/>
      <c r="I100" s="79"/>
      <c r="J100" s="72"/>
      <c r="K100" s="72"/>
      <c r="L100" s="175"/>
      <c r="M100" s="182"/>
      <c r="N100" s="32"/>
      <c r="O100" s="32"/>
      <c r="P100" s="32"/>
      <c r="Q100" s="32"/>
    </row>
    <row r="101" spans="2:17" s="14" customFormat="1" x14ac:dyDescent="0.3">
      <c r="B101" s="239"/>
      <c r="C101" s="239"/>
      <c r="D101" s="92" t="s">
        <v>96</v>
      </c>
      <c r="E101" s="27"/>
      <c r="F101" s="27"/>
      <c r="G101" s="27"/>
      <c r="H101" s="27">
        <f>обос!K75</f>
        <v>336.3</v>
      </c>
      <c r="I101" s="27">
        <f>обос!L75</f>
        <v>219.6</v>
      </c>
      <c r="J101" s="27">
        <f>обос!L75</f>
        <v>219.6</v>
      </c>
      <c r="K101" s="27">
        <f>обос!M75</f>
        <v>4.5999999999999996</v>
      </c>
      <c r="L101" s="27">
        <f>обос!N75</f>
        <v>4.5999999999999996</v>
      </c>
      <c r="M101" s="27">
        <f>обос!O75</f>
        <v>4.5999999999999996</v>
      </c>
      <c r="N101" s="32"/>
      <c r="O101" s="32"/>
      <c r="P101" s="32"/>
      <c r="Q101" s="32"/>
    </row>
    <row r="102" spans="2:17" s="14" customFormat="1" ht="24.75" customHeight="1" x14ac:dyDescent="0.3">
      <c r="B102" s="237" t="s">
        <v>102</v>
      </c>
      <c r="C102" s="237" t="s">
        <v>103</v>
      </c>
      <c r="D102" s="70" t="s">
        <v>16</v>
      </c>
      <c r="E102" s="27">
        <v>1636.1</v>
      </c>
      <c r="F102" s="27">
        <v>1860</v>
      </c>
      <c r="G102" s="27"/>
      <c r="H102" s="27"/>
      <c r="I102" s="79"/>
      <c r="J102" s="72"/>
      <c r="K102" s="72"/>
      <c r="L102" s="175"/>
      <c r="M102" s="182"/>
      <c r="N102" s="32"/>
      <c r="O102" s="32"/>
      <c r="P102" s="32"/>
      <c r="Q102" s="32"/>
    </row>
    <row r="103" spans="2:17" s="14" customFormat="1" x14ac:dyDescent="0.3">
      <c r="B103" s="238"/>
      <c r="C103" s="238"/>
      <c r="D103" s="70" t="s">
        <v>75</v>
      </c>
      <c r="E103" s="27"/>
      <c r="F103" s="27"/>
      <c r="G103" s="27"/>
      <c r="H103" s="27"/>
      <c r="I103" s="79"/>
      <c r="J103" s="72"/>
      <c r="K103" s="72"/>
      <c r="L103" s="175"/>
      <c r="M103" s="182"/>
      <c r="N103" s="32"/>
      <c r="O103" s="32"/>
      <c r="P103" s="32"/>
      <c r="Q103" s="32"/>
    </row>
    <row r="104" spans="2:17" s="14" customFormat="1" ht="47.25" x14ac:dyDescent="0.3">
      <c r="B104" s="238"/>
      <c r="C104" s="238"/>
      <c r="D104" s="70" t="s">
        <v>99</v>
      </c>
      <c r="E104" s="27"/>
      <c r="F104" s="27"/>
      <c r="G104" s="27"/>
      <c r="H104" s="27"/>
      <c r="I104" s="79"/>
      <c r="J104" s="72"/>
      <c r="K104" s="72"/>
      <c r="L104" s="175"/>
      <c r="M104" s="182"/>
      <c r="N104" s="32"/>
      <c r="O104" s="32"/>
      <c r="P104" s="32"/>
      <c r="Q104" s="32"/>
    </row>
    <row r="105" spans="2:17" s="14" customFormat="1" x14ac:dyDescent="0.3">
      <c r="B105" s="239"/>
      <c r="C105" s="239"/>
      <c r="D105" s="70" t="s">
        <v>96</v>
      </c>
      <c r="E105" s="27"/>
      <c r="F105" s="27"/>
      <c r="G105" s="27"/>
      <c r="H105" s="27"/>
      <c r="I105" s="79"/>
      <c r="J105" s="72"/>
      <c r="K105" s="72"/>
      <c r="L105" s="175"/>
      <c r="M105" s="182"/>
      <c r="N105" s="32"/>
      <c r="O105" s="32"/>
      <c r="P105" s="32"/>
      <c r="Q105" s="32"/>
    </row>
    <row r="106" spans="2:17" s="14" customFormat="1" x14ac:dyDescent="0.3">
      <c r="B106" s="237" t="s">
        <v>102</v>
      </c>
      <c r="C106" s="237" t="s">
        <v>107</v>
      </c>
      <c r="D106" s="92" t="s">
        <v>16</v>
      </c>
      <c r="E106" s="27"/>
      <c r="F106" s="27"/>
      <c r="G106" s="27">
        <f>обос!J78</f>
        <v>400</v>
      </c>
      <c r="H106" s="27">
        <f>обос!K78</f>
        <v>299</v>
      </c>
      <c r="I106" s="27">
        <f>обос!L78</f>
        <v>124</v>
      </c>
      <c r="J106" s="27">
        <f>обос!L78</f>
        <v>124</v>
      </c>
      <c r="K106" s="27">
        <f>обос!M78</f>
        <v>52</v>
      </c>
      <c r="L106" s="27">
        <f>обос!N78</f>
        <v>52</v>
      </c>
      <c r="M106" s="27">
        <f>обос!O78</f>
        <v>52</v>
      </c>
      <c r="N106" s="32"/>
      <c r="O106" s="32"/>
      <c r="P106" s="32"/>
      <c r="Q106" s="32"/>
    </row>
    <row r="107" spans="2:17" s="14" customFormat="1" x14ac:dyDescent="0.3">
      <c r="B107" s="238"/>
      <c r="C107" s="238"/>
      <c r="D107" s="92" t="s">
        <v>75</v>
      </c>
      <c r="E107" s="27"/>
      <c r="F107" s="27"/>
      <c r="G107" s="27"/>
      <c r="H107" s="27">
        <f>H109</f>
        <v>299</v>
      </c>
      <c r="I107" s="27">
        <f t="shared" ref="I107:M107" si="12">I109</f>
        <v>0</v>
      </c>
      <c r="J107" s="27">
        <f t="shared" si="12"/>
        <v>124</v>
      </c>
      <c r="K107" s="27">
        <f t="shared" si="12"/>
        <v>52</v>
      </c>
      <c r="L107" s="27">
        <f t="shared" si="12"/>
        <v>52</v>
      </c>
      <c r="M107" s="27">
        <f t="shared" si="12"/>
        <v>52</v>
      </c>
      <c r="N107" s="32"/>
      <c r="O107" s="32"/>
      <c r="P107" s="32"/>
      <c r="Q107" s="32"/>
    </row>
    <row r="108" spans="2:17" s="14" customFormat="1" ht="47.25" x14ac:dyDescent="0.3">
      <c r="B108" s="238"/>
      <c r="C108" s="238"/>
      <c r="D108" s="92" t="s">
        <v>99</v>
      </c>
      <c r="E108" s="27"/>
      <c r="F108" s="27"/>
      <c r="G108" s="27"/>
      <c r="H108" s="27"/>
      <c r="I108" s="79"/>
      <c r="J108" s="72"/>
      <c r="K108" s="72"/>
      <c r="L108" s="175"/>
      <c r="M108" s="182"/>
      <c r="N108" s="32"/>
      <c r="O108" s="32"/>
      <c r="P108" s="32"/>
      <c r="Q108" s="32"/>
    </row>
    <row r="109" spans="2:17" s="14" customFormat="1" x14ac:dyDescent="0.3">
      <c r="B109" s="239"/>
      <c r="C109" s="239"/>
      <c r="D109" s="92" t="s">
        <v>96</v>
      </c>
      <c r="E109" s="27"/>
      <c r="F109" s="27"/>
      <c r="G109" s="27"/>
      <c r="H109" s="27">
        <f>обос!K78</f>
        <v>299</v>
      </c>
      <c r="I109" s="79"/>
      <c r="J109" s="72">
        <f>обос!L78</f>
        <v>124</v>
      </c>
      <c r="K109" s="72">
        <f>обос!M78</f>
        <v>52</v>
      </c>
      <c r="L109" s="72">
        <f>обос!N78</f>
        <v>52</v>
      </c>
      <c r="M109" s="72">
        <f>обос!O78</f>
        <v>52</v>
      </c>
      <c r="N109" s="32"/>
      <c r="O109" s="32"/>
      <c r="P109" s="32"/>
      <c r="Q109" s="32"/>
    </row>
    <row r="110" spans="2:17" s="14" customFormat="1" ht="31.5" customHeight="1" x14ac:dyDescent="0.3">
      <c r="B110" s="237" t="s">
        <v>104</v>
      </c>
      <c r="C110" s="237" t="s">
        <v>105</v>
      </c>
      <c r="D110" s="70" t="s">
        <v>16</v>
      </c>
      <c r="E110" s="27">
        <v>5998.9</v>
      </c>
      <c r="F110" s="27">
        <v>6957.5</v>
      </c>
      <c r="G110" s="27"/>
      <c r="H110" s="27"/>
      <c r="I110" s="79"/>
      <c r="J110" s="72"/>
      <c r="K110" s="72"/>
      <c r="L110" s="175"/>
      <c r="M110" s="182"/>
      <c r="N110" s="32"/>
      <c r="O110" s="32"/>
      <c r="P110" s="32"/>
      <c r="Q110" s="32"/>
    </row>
    <row r="111" spans="2:17" s="14" customFormat="1" x14ac:dyDescent="0.3">
      <c r="B111" s="238"/>
      <c r="C111" s="238"/>
      <c r="D111" s="70" t="s">
        <v>75</v>
      </c>
      <c r="E111" s="27"/>
      <c r="F111" s="27"/>
      <c r="G111" s="27"/>
      <c r="H111" s="27"/>
      <c r="I111" s="79"/>
      <c r="J111" s="72"/>
      <c r="K111" s="72"/>
      <c r="L111" s="175"/>
      <c r="M111" s="182"/>
      <c r="N111" s="32"/>
      <c r="O111" s="32"/>
      <c r="P111" s="32"/>
      <c r="Q111" s="32"/>
    </row>
    <row r="112" spans="2:17" s="14" customFormat="1" ht="47.25" x14ac:dyDescent="0.3">
      <c r="B112" s="238"/>
      <c r="C112" s="238"/>
      <c r="D112" s="70" t="s">
        <v>99</v>
      </c>
      <c r="E112" s="27"/>
      <c r="F112" s="27"/>
      <c r="G112" s="27"/>
      <c r="H112" s="27"/>
      <c r="I112" s="79"/>
      <c r="J112" s="72"/>
      <c r="K112" s="72"/>
      <c r="L112" s="175"/>
      <c r="M112" s="182"/>
      <c r="N112" s="32"/>
      <c r="O112" s="32"/>
      <c r="P112" s="32"/>
      <c r="Q112" s="32"/>
    </row>
    <row r="113" spans="2:17" s="14" customFormat="1" x14ac:dyDescent="0.3">
      <c r="B113" s="239"/>
      <c r="C113" s="239"/>
      <c r="D113" s="70" t="s">
        <v>96</v>
      </c>
      <c r="E113" s="27"/>
      <c r="F113" s="27"/>
      <c r="G113" s="27"/>
      <c r="H113" s="27"/>
      <c r="I113" s="79"/>
      <c r="J113" s="72"/>
      <c r="K113" s="72"/>
      <c r="L113" s="175"/>
      <c r="M113" s="182"/>
      <c r="N113" s="32"/>
      <c r="O113" s="32"/>
      <c r="P113" s="32"/>
      <c r="Q113" s="32"/>
    </row>
    <row r="114" spans="2:17" s="14" customFormat="1" ht="21" customHeight="1" x14ac:dyDescent="0.3">
      <c r="B114" s="237" t="s">
        <v>106</v>
      </c>
      <c r="C114" s="237" t="s">
        <v>107</v>
      </c>
      <c r="D114" s="70" t="s">
        <v>16</v>
      </c>
      <c r="E114" s="27">
        <v>350</v>
      </c>
      <c r="F114" s="27">
        <v>350</v>
      </c>
      <c r="G114" s="27"/>
      <c r="H114" s="27"/>
      <c r="I114" s="79"/>
      <c r="J114" s="72"/>
      <c r="K114" s="72"/>
      <c r="L114" s="175"/>
      <c r="M114" s="182"/>
      <c r="N114" s="32"/>
      <c r="O114" s="32"/>
      <c r="P114" s="32"/>
      <c r="Q114" s="32"/>
    </row>
    <row r="115" spans="2:17" s="14" customFormat="1" x14ac:dyDescent="0.3">
      <c r="B115" s="238"/>
      <c r="C115" s="238"/>
      <c r="D115" s="70" t="s">
        <v>75</v>
      </c>
      <c r="E115" s="27"/>
      <c r="F115" s="27"/>
      <c r="G115" s="27"/>
      <c r="H115" s="27"/>
      <c r="I115" s="79"/>
      <c r="J115" s="72"/>
      <c r="K115" s="72"/>
      <c r="L115" s="175"/>
      <c r="M115" s="182"/>
      <c r="N115" s="32"/>
      <c r="O115" s="32"/>
      <c r="P115" s="32"/>
      <c r="Q115" s="32"/>
    </row>
    <row r="116" spans="2:17" s="14" customFormat="1" ht="47.25" x14ac:dyDescent="0.3">
      <c r="B116" s="238"/>
      <c r="C116" s="238"/>
      <c r="D116" s="70" t="s">
        <v>99</v>
      </c>
      <c r="E116" s="27"/>
      <c r="F116" s="27"/>
      <c r="G116" s="27"/>
      <c r="H116" s="27"/>
      <c r="I116" s="79"/>
      <c r="J116" s="72"/>
      <c r="K116" s="72"/>
      <c r="L116" s="175"/>
      <c r="M116" s="182"/>
      <c r="N116" s="32"/>
      <c r="O116" s="32"/>
      <c r="P116" s="32"/>
      <c r="Q116" s="32"/>
    </row>
    <row r="117" spans="2:17" s="14" customFormat="1" x14ac:dyDescent="0.3">
      <c r="B117" s="239"/>
      <c r="C117" s="239"/>
      <c r="D117" s="70" t="s">
        <v>96</v>
      </c>
      <c r="E117" s="27"/>
      <c r="F117" s="27"/>
      <c r="G117" s="27"/>
      <c r="H117" s="27"/>
      <c r="I117" s="79"/>
      <c r="J117" s="72"/>
      <c r="K117" s="72"/>
      <c r="L117" s="175"/>
      <c r="M117" s="182"/>
      <c r="N117" s="32"/>
      <c r="O117" s="32"/>
      <c r="P117" s="32"/>
      <c r="Q117" s="32"/>
    </row>
    <row r="118" spans="2:17" s="14" customFormat="1" ht="24" customHeight="1" x14ac:dyDescent="0.3">
      <c r="B118" s="237" t="s">
        <v>108</v>
      </c>
      <c r="C118" s="237" t="s">
        <v>109</v>
      </c>
      <c r="D118" s="70" t="s">
        <v>16</v>
      </c>
      <c r="E118" s="27">
        <v>6166</v>
      </c>
      <c r="F118" s="27">
        <v>295</v>
      </c>
      <c r="G118" s="27"/>
      <c r="H118" s="27"/>
      <c r="I118" s="79"/>
      <c r="J118" s="72"/>
      <c r="K118" s="72"/>
      <c r="L118" s="175"/>
      <c r="M118" s="182"/>
      <c r="N118" s="32"/>
      <c r="O118" s="32"/>
      <c r="P118" s="32"/>
      <c r="Q118" s="32"/>
    </row>
    <row r="119" spans="2:17" s="14" customFormat="1" x14ac:dyDescent="0.3">
      <c r="B119" s="238"/>
      <c r="C119" s="238"/>
      <c r="D119" s="70" t="s">
        <v>75</v>
      </c>
      <c r="E119" s="27"/>
      <c r="F119" s="27"/>
      <c r="G119" s="27"/>
      <c r="H119" s="27"/>
      <c r="I119" s="79"/>
      <c r="J119" s="72"/>
      <c r="K119" s="72"/>
      <c r="L119" s="175"/>
      <c r="M119" s="182"/>
      <c r="N119" s="32"/>
      <c r="O119" s="32"/>
      <c r="P119" s="32"/>
      <c r="Q119" s="32"/>
    </row>
    <row r="120" spans="2:17" s="14" customFormat="1" ht="47.25" x14ac:dyDescent="0.3">
      <c r="B120" s="238"/>
      <c r="C120" s="238"/>
      <c r="D120" s="70" t="s">
        <v>99</v>
      </c>
      <c r="E120" s="27"/>
      <c r="F120" s="27"/>
      <c r="G120" s="27"/>
      <c r="H120" s="27"/>
      <c r="I120" s="79"/>
      <c r="J120" s="72"/>
      <c r="K120" s="72"/>
      <c r="L120" s="175"/>
      <c r="M120" s="182"/>
      <c r="N120" s="32"/>
      <c r="O120" s="32"/>
      <c r="P120" s="32"/>
      <c r="Q120" s="32"/>
    </row>
    <row r="121" spans="2:17" s="14" customFormat="1" x14ac:dyDescent="0.3">
      <c r="B121" s="239"/>
      <c r="C121" s="239"/>
      <c r="D121" s="70" t="s">
        <v>96</v>
      </c>
      <c r="E121" s="27"/>
      <c r="F121" s="27"/>
      <c r="G121" s="27"/>
      <c r="H121" s="27"/>
      <c r="I121" s="79"/>
      <c r="J121" s="72"/>
      <c r="K121" s="72"/>
      <c r="L121" s="175"/>
      <c r="M121" s="182"/>
      <c r="N121" s="32"/>
      <c r="O121" s="32"/>
      <c r="P121" s="32"/>
      <c r="Q121" s="32"/>
    </row>
    <row r="122" spans="2:17" s="14" customFormat="1" ht="25.5" customHeight="1" x14ac:dyDescent="0.3">
      <c r="B122" s="237" t="s">
        <v>110</v>
      </c>
      <c r="C122" s="237" t="s">
        <v>111</v>
      </c>
      <c r="D122" s="70" t="s">
        <v>16</v>
      </c>
      <c r="E122" s="27">
        <v>435</v>
      </c>
      <c r="F122" s="27">
        <v>350</v>
      </c>
      <c r="G122" s="27"/>
      <c r="H122" s="27"/>
      <c r="I122" s="79"/>
      <c r="J122" s="72"/>
      <c r="K122" s="72"/>
      <c r="L122" s="175"/>
      <c r="M122" s="182"/>
      <c r="N122" s="32"/>
      <c r="O122" s="32"/>
      <c r="P122" s="32"/>
      <c r="Q122" s="32"/>
    </row>
    <row r="123" spans="2:17" s="14" customFormat="1" x14ac:dyDescent="0.3">
      <c r="B123" s="238"/>
      <c r="C123" s="238"/>
      <c r="D123" s="70" t="s">
        <v>75</v>
      </c>
      <c r="E123" s="27"/>
      <c r="F123" s="27"/>
      <c r="G123" s="27"/>
      <c r="H123" s="27"/>
      <c r="I123" s="79"/>
      <c r="J123" s="72"/>
      <c r="K123" s="72"/>
      <c r="L123" s="175"/>
      <c r="M123" s="182"/>
      <c r="N123" s="32"/>
      <c r="O123" s="32"/>
      <c r="P123" s="32"/>
      <c r="Q123" s="32"/>
    </row>
    <row r="124" spans="2:17" s="14" customFormat="1" ht="47.25" x14ac:dyDescent="0.3">
      <c r="B124" s="238"/>
      <c r="C124" s="238"/>
      <c r="D124" s="163" t="s">
        <v>99</v>
      </c>
      <c r="E124" s="27"/>
      <c r="F124" s="27"/>
      <c r="G124" s="27"/>
      <c r="H124" s="27"/>
      <c r="I124" s="79"/>
      <c r="J124" s="72"/>
      <c r="K124" s="72"/>
      <c r="L124" s="175"/>
      <c r="M124" s="182"/>
      <c r="N124" s="32"/>
      <c r="O124" s="32"/>
      <c r="P124" s="32"/>
      <c r="Q124" s="32"/>
    </row>
    <row r="125" spans="2:17" s="14" customFormat="1" x14ac:dyDescent="0.3">
      <c r="B125" s="239"/>
      <c r="C125" s="239"/>
      <c r="D125" s="70" t="s">
        <v>96</v>
      </c>
      <c r="E125" s="27"/>
      <c r="F125" s="27"/>
      <c r="G125" s="27"/>
      <c r="H125" s="27"/>
      <c r="I125" s="79"/>
      <c r="J125" s="72"/>
      <c r="K125" s="72"/>
      <c r="L125" s="175"/>
      <c r="M125" s="182"/>
      <c r="N125" s="32"/>
      <c r="O125" s="32"/>
      <c r="P125" s="32"/>
      <c r="Q125" s="32"/>
    </row>
    <row r="126" spans="2:17" s="14" customFormat="1" x14ac:dyDescent="0.3">
      <c r="B126" s="237"/>
      <c r="C126" s="237" t="s">
        <v>307</v>
      </c>
      <c r="D126" s="163" t="s">
        <v>16</v>
      </c>
      <c r="E126" s="27">
        <f>E128+E129</f>
        <v>0</v>
      </c>
      <c r="F126" s="27">
        <f t="shared" ref="F126:M126" si="13">F128+F129</f>
        <v>0</v>
      </c>
      <c r="G126" s="27">
        <f t="shared" si="13"/>
        <v>10</v>
      </c>
      <c r="H126" s="27">
        <f t="shared" si="13"/>
        <v>1</v>
      </c>
      <c r="I126" s="27">
        <f t="shared" si="13"/>
        <v>1</v>
      </c>
      <c r="J126" s="27">
        <f t="shared" si="13"/>
        <v>1</v>
      </c>
      <c r="K126" s="27">
        <f t="shared" si="13"/>
        <v>1</v>
      </c>
      <c r="L126" s="27">
        <f t="shared" si="13"/>
        <v>1</v>
      </c>
      <c r="M126" s="27">
        <f t="shared" si="13"/>
        <v>1</v>
      </c>
      <c r="N126" s="32"/>
      <c r="O126" s="32"/>
      <c r="P126" s="32"/>
      <c r="Q126" s="32"/>
    </row>
    <row r="127" spans="2:17" s="14" customFormat="1" x14ac:dyDescent="0.3">
      <c r="B127" s="238"/>
      <c r="C127" s="238"/>
      <c r="D127" s="163" t="s">
        <v>306</v>
      </c>
      <c r="E127" s="27"/>
      <c r="F127" s="27"/>
      <c r="G127" s="27"/>
      <c r="H127" s="27"/>
      <c r="I127" s="79"/>
      <c r="J127" s="72"/>
      <c r="K127" s="72"/>
      <c r="L127" s="175"/>
      <c r="M127" s="182"/>
      <c r="N127" s="32"/>
      <c r="O127" s="32"/>
      <c r="P127" s="32"/>
      <c r="Q127" s="32"/>
    </row>
    <row r="128" spans="2:17" s="14" customFormat="1" ht="47.25" x14ac:dyDescent="0.3">
      <c r="B128" s="238"/>
      <c r="C128" s="238"/>
      <c r="D128" s="163" t="s">
        <v>99</v>
      </c>
      <c r="E128" s="27"/>
      <c r="F128" s="27"/>
      <c r="G128" s="27"/>
      <c r="H128" s="27"/>
      <c r="I128" s="79"/>
      <c r="J128" s="72"/>
      <c r="K128" s="72"/>
      <c r="L128" s="175"/>
      <c r="M128" s="182"/>
      <c r="N128" s="32"/>
      <c r="O128" s="32"/>
      <c r="P128" s="32"/>
      <c r="Q128" s="32"/>
    </row>
    <row r="129" spans="2:17" s="14" customFormat="1" x14ac:dyDescent="0.3">
      <c r="B129" s="239"/>
      <c r="C129" s="239"/>
      <c r="D129" s="163" t="s">
        <v>96</v>
      </c>
      <c r="E129" s="27"/>
      <c r="F129" s="27"/>
      <c r="G129" s="27">
        <f>обос!J83</f>
        <v>10</v>
      </c>
      <c r="H129" s="27">
        <f>обос!K83</f>
        <v>1</v>
      </c>
      <c r="I129" s="27">
        <f>обос!L83</f>
        <v>1</v>
      </c>
      <c r="J129" s="27">
        <f>обос!L83</f>
        <v>1</v>
      </c>
      <c r="K129" s="27">
        <f>обос!M83</f>
        <v>1</v>
      </c>
      <c r="L129" s="27">
        <f>обос!N83</f>
        <v>1</v>
      </c>
      <c r="M129" s="27">
        <f>обос!O83</f>
        <v>1</v>
      </c>
      <c r="N129" s="32"/>
      <c r="O129" s="32"/>
      <c r="P129" s="32"/>
      <c r="Q129" s="32"/>
    </row>
    <row r="130" spans="2:17" s="14" customFormat="1" ht="18.75" customHeight="1" x14ac:dyDescent="0.3">
      <c r="B130" s="241" t="s">
        <v>45</v>
      </c>
      <c r="C130" s="246" t="s">
        <v>27</v>
      </c>
      <c r="D130" s="154" t="s">
        <v>16</v>
      </c>
      <c r="E130" s="71">
        <f>SUM(E133+E136)</f>
        <v>6957.45</v>
      </c>
      <c r="F130" s="71">
        <f t="shared" ref="F130:M130" si="14">SUM(F133+F136)</f>
        <v>7135.59</v>
      </c>
      <c r="G130" s="71">
        <f t="shared" si="14"/>
        <v>11949</v>
      </c>
      <c r="H130" s="71">
        <f t="shared" si="14"/>
        <v>10044.800000000001</v>
      </c>
      <c r="I130" s="71">
        <f t="shared" si="14"/>
        <v>5463.2</v>
      </c>
      <c r="J130" s="71">
        <f t="shared" si="14"/>
        <v>5463.2</v>
      </c>
      <c r="K130" s="71">
        <f t="shared" si="14"/>
        <v>4892.2</v>
      </c>
      <c r="L130" s="71">
        <f t="shared" si="14"/>
        <v>4892.2</v>
      </c>
      <c r="M130" s="71">
        <f t="shared" si="14"/>
        <v>4892.2</v>
      </c>
      <c r="N130" s="32"/>
      <c r="O130" s="32"/>
      <c r="P130" s="32"/>
      <c r="Q130" s="32"/>
    </row>
    <row r="131" spans="2:17" s="14" customFormat="1" x14ac:dyDescent="0.3">
      <c r="B131" s="241"/>
      <c r="C131" s="247"/>
      <c r="D131" s="70" t="s">
        <v>74</v>
      </c>
      <c r="E131" s="27"/>
      <c r="F131" s="27"/>
      <c r="G131" s="27"/>
      <c r="H131" s="27"/>
      <c r="I131" s="79"/>
      <c r="J131" s="72"/>
      <c r="K131" s="72"/>
      <c r="L131" s="175"/>
      <c r="M131" s="182"/>
      <c r="N131" s="32"/>
      <c r="O131" s="32"/>
      <c r="P131" s="32"/>
      <c r="Q131" s="32"/>
    </row>
    <row r="132" spans="2:17" s="14" customFormat="1" ht="47.25" x14ac:dyDescent="0.3">
      <c r="B132" s="241"/>
      <c r="C132" s="248"/>
      <c r="D132" s="70" t="s">
        <v>99</v>
      </c>
      <c r="E132" s="27"/>
      <c r="F132" s="27"/>
      <c r="G132" s="27"/>
      <c r="H132" s="27"/>
      <c r="I132" s="79"/>
      <c r="J132" s="72"/>
      <c r="K132" s="72"/>
      <c r="L132" s="175"/>
      <c r="M132" s="182"/>
      <c r="N132" s="32"/>
      <c r="O132" s="32"/>
      <c r="P132" s="32"/>
      <c r="Q132" s="32"/>
    </row>
    <row r="133" spans="2:17" s="14" customFormat="1" x14ac:dyDescent="0.3">
      <c r="B133" s="240" t="s">
        <v>50</v>
      </c>
      <c r="C133" s="237" t="s">
        <v>112</v>
      </c>
      <c r="D133" s="70" t="s">
        <v>16</v>
      </c>
      <c r="E133" s="27">
        <v>5851.2</v>
      </c>
      <c r="F133" s="27">
        <v>5738.6</v>
      </c>
      <c r="G133" s="27">
        <f>обос!J87</f>
        <v>10481.6</v>
      </c>
      <c r="H133" s="27">
        <f>обос!K87</f>
        <v>9587.6</v>
      </c>
      <c r="I133" s="27">
        <f>обос!L87</f>
        <v>4941.8</v>
      </c>
      <c r="J133" s="27">
        <f>обос!L87</f>
        <v>4941.8</v>
      </c>
      <c r="K133" s="27">
        <f>обос!M87</f>
        <v>4507.3</v>
      </c>
      <c r="L133" s="27">
        <f>обос!N87</f>
        <v>4507.3</v>
      </c>
      <c r="M133" s="27">
        <f>обос!O87</f>
        <v>4507.3</v>
      </c>
      <c r="N133" s="32"/>
      <c r="O133" s="32"/>
      <c r="P133" s="32"/>
      <c r="Q133" s="32"/>
    </row>
    <row r="134" spans="2:17" s="14" customFormat="1" x14ac:dyDescent="0.3">
      <c r="B134" s="240"/>
      <c r="C134" s="238"/>
      <c r="D134" s="70" t="s">
        <v>74</v>
      </c>
      <c r="E134" s="27"/>
      <c r="F134" s="27"/>
      <c r="G134" s="27"/>
      <c r="H134" s="27"/>
      <c r="I134" s="79"/>
      <c r="J134" s="72"/>
      <c r="K134" s="72"/>
      <c r="L134" s="175"/>
      <c r="M134" s="182"/>
      <c r="N134" s="32"/>
      <c r="O134" s="32"/>
      <c r="P134" s="32"/>
      <c r="Q134" s="32"/>
    </row>
    <row r="135" spans="2:17" s="14" customFormat="1" ht="87" customHeight="1" x14ac:dyDescent="0.3">
      <c r="B135" s="240"/>
      <c r="C135" s="239"/>
      <c r="D135" s="70" t="s">
        <v>99</v>
      </c>
      <c r="E135" s="27"/>
      <c r="F135" s="27"/>
      <c r="G135" s="27"/>
      <c r="H135" s="27"/>
      <c r="I135" s="79"/>
      <c r="J135" s="72"/>
      <c r="K135" s="72"/>
      <c r="L135" s="175"/>
      <c r="M135" s="182"/>
      <c r="N135" s="32"/>
      <c r="O135" s="32"/>
      <c r="P135" s="32"/>
      <c r="Q135" s="32"/>
    </row>
    <row r="136" spans="2:17" s="14" customFormat="1" x14ac:dyDescent="0.3">
      <c r="B136" s="240" t="s">
        <v>51</v>
      </c>
      <c r="C136" s="237" t="s">
        <v>113</v>
      </c>
      <c r="D136" s="70" t="s">
        <v>16</v>
      </c>
      <c r="E136" s="27">
        <v>1106.25</v>
      </c>
      <c r="F136" s="27">
        <v>1396.99</v>
      </c>
      <c r="G136" s="27">
        <f>обос!J95</f>
        <v>1467.3999999999999</v>
      </c>
      <c r="H136" s="27">
        <f>обос!K95</f>
        <v>457.19999999999993</v>
      </c>
      <c r="I136" s="27">
        <f>обос!L95</f>
        <v>521.4</v>
      </c>
      <c r="J136" s="27">
        <f>обос!L95</f>
        <v>521.4</v>
      </c>
      <c r="K136" s="27">
        <f>обос!M95</f>
        <v>384.90000000000003</v>
      </c>
      <c r="L136" s="27">
        <f>обос!N95</f>
        <v>384.90000000000003</v>
      </c>
      <c r="M136" s="27">
        <f>обос!O95</f>
        <v>384.90000000000003</v>
      </c>
      <c r="N136" s="32"/>
      <c r="O136" s="32"/>
      <c r="P136" s="32"/>
      <c r="Q136" s="32"/>
    </row>
    <row r="137" spans="2:17" s="14" customFormat="1" x14ac:dyDescent="0.3">
      <c r="B137" s="240"/>
      <c r="C137" s="238"/>
      <c r="D137" s="70" t="s">
        <v>74</v>
      </c>
      <c r="E137" s="27"/>
      <c r="F137" s="27"/>
      <c r="G137" s="27"/>
      <c r="H137" s="27"/>
      <c r="I137" s="79"/>
      <c r="J137" s="72"/>
      <c r="K137" s="72"/>
      <c r="L137" s="175"/>
      <c r="M137" s="182"/>
      <c r="N137" s="32"/>
      <c r="O137" s="32"/>
      <c r="P137" s="32"/>
      <c r="Q137" s="32"/>
    </row>
    <row r="138" spans="2:17" s="14" customFormat="1" ht="59.25" customHeight="1" x14ac:dyDescent="0.3">
      <c r="B138" s="240"/>
      <c r="C138" s="239"/>
      <c r="D138" s="70" t="s">
        <v>99</v>
      </c>
      <c r="E138" s="27"/>
      <c r="F138" s="27"/>
      <c r="G138" s="27"/>
      <c r="H138" s="27"/>
      <c r="I138" s="79"/>
      <c r="J138" s="72"/>
      <c r="K138" s="72"/>
      <c r="L138" s="175"/>
      <c r="M138" s="182"/>
      <c r="N138" s="32"/>
      <c r="O138" s="32"/>
      <c r="P138" s="32"/>
      <c r="Q138" s="32"/>
    </row>
    <row r="139" spans="2:17" s="14" customFormat="1" x14ac:dyDescent="0.3">
      <c r="B139" s="241" t="s">
        <v>36</v>
      </c>
      <c r="C139" s="246" t="s">
        <v>114</v>
      </c>
      <c r="D139" s="154" t="s">
        <v>16</v>
      </c>
      <c r="E139" s="71">
        <f>SUM(E142+E150+E157)</f>
        <v>4401.8</v>
      </c>
      <c r="F139" s="71">
        <f>SUM(F142+F150+F157)</f>
        <v>9757.9239999999991</v>
      </c>
      <c r="G139" s="71">
        <f>SUM(G146+G154+G161)</f>
        <v>8185.2</v>
      </c>
      <c r="H139" s="71">
        <f t="shared" ref="H139:M139" si="15">SUM(H146+H154)</f>
        <v>6298.2000000000007</v>
      </c>
      <c r="I139" s="71">
        <f t="shared" si="15"/>
        <v>2063.5</v>
      </c>
      <c r="J139" s="71">
        <f t="shared" si="15"/>
        <v>4403.3</v>
      </c>
      <c r="K139" s="71">
        <f t="shared" si="15"/>
        <v>3137.1000000000004</v>
      </c>
      <c r="L139" s="71">
        <f t="shared" si="15"/>
        <v>3046.4</v>
      </c>
      <c r="M139" s="71">
        <f t="shared" si="15"/>
        <v>3064.1000000000004</v>
      </c>
      <c r="N139" s="32"/>
      <c r="O139" s="32"/>
      <c r="P139" s="32"/>
      <c r="Q139" s="32"/>
    </row>
    <row r="140" spans="2:17" s="14" customFormat="1" x14ac:dyDescent="0.3">
      <c r="B140" s="241"/>
      <c r="C140" s="247"/>
      <c r="D140" s="70" t="s">
        <v>159</v>
      </c>
      <c r="E140" s="27"/>
      <c r="F140" s="27"/>
      <c r="G140" s="27"/>
      <c r="H140" s="27"/>
      <c r="I140" s="79"/>
      <c r="J140" s="72"/>
      <c r="K140" s="72"/>
      <c r="L140" s="175"/>
      <c r="M140" s="182"/>
      <c r="N140" s="32"/>
      <c r="O140" s="32"/>
      <c r="P140" s="32"/>
      <c r="Q140" s="32"/>
    </row>
    <row r="141" spans="2:17" s="14" customFormat="1" ht="47.25" x14ac:dyDescent="0.3">
      <c r="B141" s="241"/>
      <c r="C141" s="248"/>
      <c r="D141" s="70" t="s">
        <v>99</v>
      </c>
      <c r="E141" s="27"/>
      <c r="F141" s="27"/>
      <c r="G141" s="27"/>
      <c r="H141" s="27"/>
      <c r="I141" s="79"/>
      <c r="J141" s="72"/>
      <c r="K141" s="72"/>
      <c r="L141" s="175"/>
      <c r="M141" s="182"/>
      <c r="N141" s="32"/>
      <c r="O141" s="32"/>
      <c r="P141" s="32"/>
      <c r="Q141" s="32"/>
    </row>
    <row r="142" spans="2:17" s="14" customFormat="1" ht="33" customHeight="1" x14ac:dyDescent="0.3">
      <c r="B142" s="237" t="s">
        <v>44</v>
      </c>
      <c r="C142" s="237" t="s">
        <v>117</v>
      </c>
      <c r="D142" s="70" t="s">
        <v>16</v>
      </c>
      <c r="E142" s="27">
        <v>765</v>
      </c>
      <c r="F142" s="27">
        <v>1370</v>
      </c>
      <c r="G142" s="27"/>
      <c r="H142" s="27"/>
      <c r="I142" s="79"/>
      <c r="J142" s="72"/>
      <c r="K142" s="72"/>
      <c r="L142" s="175"/>
      <c r="M142" s="182"/>
      <c r="N142" s="32"/>
      <c r="O142" s="32"/>
      <c r="P142" s="32"/>
      <c r="Q142" s="32"/>
    </row>
    <row r="143" spans="2:17" s="14" customFormat="1" x14ac:dyDescent="0.3">
      <c r="B143" s="238"/>
      <c r="C143" s="238"/>
      <c r="D143" s="70" t="s">
        <v>160</v>
      </c>
      <c r="E143" s="27"/>
      <c r="F143" s="27"/>
      <c r="G143" s="27"/>
      <c r="H143" s="27"/>
      <c r="I143" s="79"/>
      <c r="J143" s="72"/>
      <c r="K143" s="72"/>
      <c r="L143" s="175"/>
      <c r="M143" s="182"/>
      <c r="N143" s="32"/>
      <c r="O143" s="32"/>
      <c r="P143" s="32"/>
      <c r="Q143" s="32"/>
    </row>
    <row r="144" spans="2:17" s="14" customFormat="1" ht="47.25" x14ac:dyDescent="0.3">
      <c r="B144" s="238"/>
      <c r="C144" s="238"/>
      <c r="D144" s="70" t="s">
        <v>99</v>
      </c>
      <c r="E144" s="27"/>
      <c r="F144" s="27"/>
      <c r="G144" s="27"/>
      <c r="H144" s="27"/>
      <c r="I144" s="79"/>
      <c r="J144" s="72"/>
      <c r="K144" s="72"/>
      <c r="L144" s="175"/>
      <c r="M144" s="182"/>
      <c r="N144" s="32"/>
      <c r="O144" s="32"/>
      <c r="P144" s="32"/>
      <c r="Q144" s="32"/>
    </row>
    <row r="145" spans="2:17" s="14" customFormat="1" x14ac:dyDescent="0.3">
      <c r="B145" s="239"/>
      <c r="C145" s="239"/>
      <c r="D145" s="70" t="s">
        <v>84</v>
      </c>
      <c r="E145" s="27"/>
      <c r="F145" s="27"/>
      <c r="G145" s="27"/>
      <c r="H145" s="27"/>
      <c r="I145" s="79"/>
      <c r="J145" s="72"/>
      <c r="K145" s="72"/>
      <c r="L145" s="175"/>
      <c r="M145" s="182"/>
      <c r="N145" s="32"/>
      <c r="O145" s="32"/>
      <c r="P145" s="32"/>
      <c r="Q145" s="32"/>
    </row>
    <row r="146" spans="2:17" s="14" customFormat="1" x14ac:dyDescent="0.3">
      <c r="B146" s="237" t="s">
        <v>44</v>
      </c>
      <c r="C146" s="237" t="s">
        <v>183</v>
      </c>
      <c r="D146" s="92" t="s">
        <v>16</v>
      </c>
      <c r="E146" s="27"/>
      <c r="F146" s="27"/>
      <c r="G146" s="27">
        <f>обос!J112</f>
        <v>5195</v>
      </c>
      <c r="H146" s="27">
        <f>H148+H149</f>
        <v>2947.4</v>
      </c>
      <c r="I146" s="27">
        <f>обос!L112</f>
        <v>2063.5</v>
      </c>
      <c r="J146" s="27">
        <f>J148+J149</f>
        <v>2063.5</v>
      </c>
      <c r="K146" s="27">
        <f>K148+K149</f>
        <v>1652.4</v>
      </c>
      <c r="L146" s="27">
        <f t="shared" ref="L146:M146" si="16">L148+L149</f>
        <v>1652.4</v>
      </c>
      <c r="M146" s="27">
        <f t="shared" si="16"/>
        <v>1652.4</v>
      </c>
      <c r="N146" s="32"/>
      <c r="O146" s="32"/>
      <c r="P146" s="32"/>
      <c r="Q146" s="32"/>
    </row>
    <row r="147" spans="2:17" s="14" customFormat="1" x14ac:dyDescent="0.3">
      <c r="B147" s="238"/>
      <c r="C147" s="238"/>
      <c r="D147" s="92" t="s">
        <v>330</v>
      </c>
      <c r="E147" s="27"/>
      <c r="F147" s="27"/>
      <c r="G147" s="27"/>
      <c r="H147" s="27"/>
      <c r="I147" s="79"/>
      <c r="J147" s="72"/>
      <c r="K147" s="72"/>
      <c r="L147" s="175"/>
      <c r="M147" s="182"/>
      <c r="N147" s="32"/>
      <c r="O147" s="32"/>
      <c r="P147" s="32"/>
      <c r="Q147" s="32"/>
    </row>
    <row r="148" spans="2:17" s="14" customFormat="1" ht="47.25" x14ac:dyDescent="0.3">
      <c r="B148" s="238"/>
      <c r="C148" s="238"/>
      <c r="D148" s="92" t="s">
        <v>99</v>
      </c>
      <c r="E148" s="27"/>
      <c r="F148" s="27"/>
      <c r="G148" s="27"/>
      <c r="H148" s="27">
        <f>обос!K115</f>
        <v>560.4</v>
      </c>
      <c r="I148" s="79"/>
      <c r="J148" s="72">
        <f>обос!L115</f>
        <v>205</v>
      </c>
      <c r="K148" s="72">
        <f>обос!M115</f>
        <v>200</v>
      </c>
      <c r="L148" s="72">
        <f>обос!N115</f>
        <v>200</v>
      </c>
      <c r="M148" s="72">
        <f>обос!O115</f>
        <v>200</v>
      </c>
      <c r="N148" s="32"/>
      <c r="O148" s="32"/>
      <c r="P148" s="32"/>
      <c r="Q148" s="32"/>
    </row>
    <row r="149" spans="2:17" s="14" customFormat="1" x14ac:dyDescent="0.3">
      <c r="B149" s="239"/>
      <c r="C149" s="239"/>
      <c r="D149" s="92" t="s">
        <v>84</v>
      </c>
      <c r="E149" s="27"/>
      <c r="F149" s="27"/>
      <c r="G149" s="27"/>
      <c r="H149" s="27">
        <f>обос!K117+обос!K118</f>
        <v>2387</v>
      </c>
      <c r="I149" s="79"/>
      <c r="J149" s="72">
        <f>обос!L117+обос!L118</f>
        <v>1858.5</v>
      </c>
      <c r="K149" s="72">
        <f>обос!M117+обос!M118</f>
        <v>1452.4</v>
      </c>
      <c r="L149" s="72">
        <f>обос!N117+обос!N118</f>
        <v>1452.4</v>
      </c>
      <c r="M149" s="72">
        <f>обос!O117+обос!O118</f>
        <v>1452.4</v>
      </c>
      <c r="N149" s="32"/>
      <c r="O149" s="32"/>
      <c r="P149" s="32"/>
      <c r="Q149" s="32"/>
    </row>
    <row r="150" spans="2:17" s="14" customFormat="1" ht="24.75" customHeight="1" x14ac:dyDescent="0.3">
      <c r="B150" s="242" t="s">
        <v>38</v>
      </c>
      <c r="C150" s="244" t="s">
        <v>115</v>
      </c>
      <c r="D150" s="70" t="s">
        <v>16</v>
      </c>
      <c r="E150" s="27">
        <v>236</v>
      </c>
      <c r="F150" s="27">
        <v>850</v>
      </c>
      <c r="G150" s="27"/>
      <c r="H150" s="27"/>
      <c r="I150" s="79"/>
      <c r="J150" s="72"/>
      <c r="K150" s="72"/>
      <c r="L150" s="175"/>
      <c r="M150" s="182"/>
      <c r="N150" s="32"/>
      <c r="O150" s="32"/>
      <c r="P150" s="32"/>
      <c r="Q150" s="32"/>
    </row>
    <row r="151" spans="2:17" s="14" customFormat="1" ht="14.25" customHeight="1" x14ac:dyDescent="0.3">
      <c r="B151" s="243"/>
      <c r="C151" s="245"/>
      <c r="D151" s="70" t="s">
        <v>159</v>
      </c>
      <c r="E151" s="27"/>
      <c r="F151" s="27"/>
      <c r="G151" s="27"/>
      <c r="H151" s="27"/>
      <c r="I151" s="79"/>
      <c r="J151" s="72"/>
      <c r="K151" s="72"/>
      <c r="L151" s="175"/>
      <c r="M151" s="182"/>
      <c r="N151" s="32"/>
      <c r="O151" s="32"/>
      <c r="P151" s="32"/>
      <c r="Q151" s="32"/>
    </row>
    <row r="152" spans="2:17" s="14" customFormat="1" ht="14.25" customHeight="1" x14ac:dyDescent="0.3">
      <c r="B152" s="243"/>
      <c r="C152" s="245"/>
      <c r="D152" s="70" t="s">
        <v>84</v>
      </c>
      <c r="E152" s="27"/>
      <c r="F152" s="27"/>
      <c r="G152" s="27"/>
      <c r="H152" s="27"/>
      <c r="I152" s="79"/>
      <c r="J152" s="72"/>
      <c r="K152" s="72"/>
      <c r="L152" s="175"/>
      <c r="M152" s="182"/>
      <c r="N152" s="32"/>
      <c r="O152" s="32"/>
      <c r="P152" s="32"/>
      <c r="Q152" s="32"/>
    </row>
    <row r="153" spans="2:17" s="14" customFormat="1" ht="47.25" x14ac:dyDescent="0.3">
      <c r="B153" s="249"/>
      <c r="C153" s="254"/>
      <c r="D153" s="70" t="s">
        <v>99</v>
      </c>
      <c r="E153" s="27"/>
      <c r="F153" s="27"/>
      <c r="G153" s="27"/>
      <c r="H153" s="27"/>
      <c r="I153" s="79"/>
      <c r="J153" s="72"/>
      <c r="K153" s="72"/>
      <c r="L153" s="175"/>
      <c r="M153" s="182"/>
      <c r="N153" s="32"/>
      <c r="O153" s="32"/>
      <c r="P153" s="32"/>
      <c r="Q153" s="32"/>
    </row>
    <row r="154" spans="2:17" s="14" customFormat="1" x14ac:dyDescent="0.3">
      <c r="B154" s="242" t="s">
        <v>38</v>
      </c>
      <c r="C154" s="244" t="s">
        <v>142</v>
      </c>
      <c r="D154" s="92" t="s">
        <v>16</v>
      </c>
      <c r="E154" s="27"/>
      <c r="F154" s="27"/>
      <c r="G154" s="27">
        <f>обос!J119</f>
        <v>2940.2</v>
      </c>
      <c r="H154" s="27">
        <f>H156</f>
        <v>3350.8</v>
      </c>
      <c r="I154" s="27">
        <f t="shared" ref="I154:M154" si="17">I156</f>
        <v>0</v>
      </c>
      <c r="J154" s="27">
        <f t="shared" si="17"/>
        <v>2339.8000000000002</v>
      </c>
      <c r="K154" s="27">
        <f t="shared" si="17"/>
        <v>1484.7</v>
      </c>
      <c r="L154" s="27">
        <f t="shared" si="17"/>
        <v>1394</v>
      </c>
      <c r="M154" s="27">
        <f t="shared" si="17"/>
        <v>1411.7</v>
      </c>
      <c r="N154" s="32"/>
      <c r="O154" s="32"/>
      <c r="P154" s="32"/>
      <c r="Q154" s="32"/>
    </row>
    <row r="155" spans="2:17" s="14" customFormat="1" x14ac:dyDescent="0.3">
      <c r="B155" s="243"/>
      <c r="C155" s="245"/>
      <c r="D155" s="92" t="s">
        <v>159</v>
      </c>
      <c r="E155" s="27"/>
      <c r="F155" s="27"/>
      <c r="G155" s="27"/>
      <c r="H155" s="27"/>
      <c r="I155" s="79"/>
      <c r="J155" s="72"/>
      <c r="K155" s="72"/>
      <c r="L155" s="175"/>
      <c r="M155" s="182"/>
      <c r="N155" s="32"/>
      <c r="O155" s="32"/>
      <c r="P155" s="32"/>
      <c r="Q155" s="32"/>
    </row>
    <row r="156" spans="2:17" s="14" customFormat="1" x14ac:dyDescent="0.3">
      <c r="B156" s="243"/>
      <c r="C156" s="245"/>
      <c r="D156" s="92" t="s">
        <v>84</v>
      </c>
      <c r="E156" s="27"/>
      <c r="F156" s="27"/>
      <c r="G156" s="27"/>
      <c r="H156" s="27">
        <f>обос!K119</f>
        <v>3350.8</v>
      </c>
      <c r="I156" s="79"/>
      <c r="J156" s="72">
        <f>обос!L119</f>
        <v>2339.8000000000002</v>
      </c>
      <c r="K156" s="72">
        <f>обос!M119</f>
        <v>1484.7</v>
      </c>
      <c r="L156" s="72">
        <f>обос!N119</f>
        <v>1394</v>
      </c>
      <c r="M156" s="72">
        <f>обос!O119</f>
        <v>1411.7</v>
      </c>
      <c r="N156" s="32"/>
      <c r="O156" s="32"/>
      <c r="P156" s="32"/>
      <c r="Q156" s="32"/>
    </row>
    <row r="157" spans="2:17" s="14" customFormat="1" x14ac:dyDescent="0.3">
      <c r="B157" s="237" t="s">
        <v>39</v>
      </c>
      <c r="C157" s="240" t="s">
        <v>116</v>
      </c>
      <c r="D157" s="70" t="s">
        <v>16</v>
      </c>
      <c r="E157" s="27">
        <v>3400.8</v>
      </c>
      <c r="F157" s="27">
        <v>7537.924</v>
      </c>
      <c r="G157" s="27"/>
      <c r="H157" s="27"/>
      <c r="I157" s="79"/>
      <c r="J157" s="72"/>
      <c r="K157" s="72"/>
      <c r="L157" s="175"/>
      <c r="M157" s="182"/>
      <c r="N157" s="32"/>
      <c r="O157" s="32"/>
      <c r="P157" s="32"/>
      <c r="Q157" s="32"/>
    </row>
    <row r="158" spans="2:17" s="14" customFormat="1" x14ac:dyDescent="0.3">
      <c r="B158" s="238"/>
      <c r="C158" s="240"/>
      <c r="D158" s="163" t="s">
        <v>165</v>
      </c>
      <c r="E158" s="27"/>
      <c r="F158" s="27"/>
      <c r="G158" s="27"/>
      <c r="H158" s="27"/>
      <c r="I158" s="79"/>
      <c r="J158" s="72"/>
      <c r="K158" s="72"/>
      <c r="L158" s="175"/>
      <c r="M158" s="182"/>
      <c r="N158" s="32"/>
      <c r="O158" s="32"/>
      <c r="P158" s="32"/>
      <c r="Q158" s="32"/>
    </row>
    <row r="159" spans="2:17" s="14" customFormat="1" ht="47.25" x14ac:dyDescent="0.3">
      <c r="B159" s="238"/>
      <c r="C159" s="240"/>
      <c r="D159" s="70" t="s">
        <v>99</v>
      </c>
      <c r="E159" s="27"/>
      <c r="F159" s="27"/>
      <c r="G159" s="27"/>
      <c r="H159" s="27"/>
      <c r="I159" s="79"/>
      <c r="J159" s="72"/>
      <c r="K159" s="72"/>
      <c r="L159" s="175"/>
      <c r="M159" s="182"/>
      <c r="N159" s="32"/>
      <c r="O159" s="32"/>
      <c r="P159" s="32"/>
      <c r="Q159" s="32"/>
    </row>
    <row r="160" spans="2:17" s="14" customFormat="1" x14ac:dyDescent="0.3">
      <c r="B160" s="239"/>
      <c r="C160" s="240"/>
      <c r="D160" s="163" t="s">
        <v>84</v>
      </c>
      <c r="E160" s="27"/>
      <c r="F160" s="27"/>
      <c r="G160" s="27"/>
      <c r="H160" s="27"/>
      <c r="I160" s="79"/>
      <c r="J160" s="72"/>
      <c r="K160" s="72"/>
      <c r="L160" s="175"/>
      <c r="M160" s="182"/>
      <c r="N160" s="32"/>
      <c r="O160" s="32"/>
      <c r="P160" s="32"/>
      <c r="Q160" s="32"/>
    </row>
    <row r="161" spans="2:17" s="14" customFormat="1" x14ac:dyDescent="0.3">
      <c r="B161" s="162"/>
      <c r="C161" s="237" t="s">
        <v>314</v>
      </c>
      <c r="D161" s="163" t="s">
        <v>16</v>
      </c>
      <c r="E161" s="27"/>
      <c r="F161" s="27"/>
      <c r="G161" s="27">
        <f>G163</f>
        <v>50</v>
      </c>
      <c r="H161" s="27"/>
      <c r="I161" s="79"/>
      <c r="J161" s="72"/>
      <c r="K161" s="72"/>
      <c r="L161" s="175"/>
      <c r="M161" s="182"/>
      <c r="N161" s="32"/>
      <c r="O161" s="32"/>
      <c r="P161" s="32"/>
      <c r="Q161" s="32"/>
    </row>
    <row r="162" spans="2:17" s="14" customFormat="1" x14ac:dyDescent="0.3">
      <c r="B162" s="162"/>
      <c r="C162" s="238"/>
      <c r="D162" s="163" t="s">
        <v>309</v>
      </c>
      <c r="E162" s="27"/>
      <c r="F162" s="27"/>
      <c r="G162" s="27"/>
      <c r="H162" s="27"/>
      <c r="I162" s="79"/>
      <c r="J162" s="72"/>
      <c r="K162" s="72"/>
      <c r="L162" s="175"/>
      <c r="M162" s="182"/>
      <c r="N162" s="32"/>
      <c r="O162" s="32"/>
      <c r="P162" s="32"/>
      <c r="Q162" s="32"/>
    </row>
    <row r="163" spans="2:17" s="14" customFormat="1" x14ac:dyDescent="0.3">
      <c r="B163" s="162"/>
      <c r="C163" s="239"/>
      <c r="D163" s="163" t="s">
        <v>84</v>
      </c>
      <c r="E163" s="27"/>
      <c r="F163" s="27"/>
      <c r="G163" s="27">
        <f>обос!J126</f>
        <v>50</v>
      </c>
      <c r="H163" s="27"/>
      <c r="I163" s="79"/>
      <c r="J163" s="72"/>
      <c r="K163" s="72"/>
      <c r="L163" s="175"/>
      <c r="M163" s="182"/>
      <c r="N163" s="32"/>
      <c r="O163" s="32"/>
      <c r="P163" s="32"/>
      <c r="Q163" s="32"/>
    </row>
    <row r="164" spans="2:17" s="14" customFormat="1" ht="21" customHeight="1" x14ac:dyDescent="0.3">
      <c r="B164" s="246" t="s">
        <v>40</v>
      </c>
      <c r="C164" s="246" t="s">
        <v>118</v>
      </c>
      <c r="D164" s="154" t="s">
        <v>16</v>
      </c>
      <c r="E164" s="71">
        <f>SUM(E167+E170+E173)</f>
        <v>70</v>
      </c>
      <c r="F164" s="71">
        <f t="shared" ref="F164:M164" si="18">SUM(F167+F170+F173)</f>
        <v>110</v>
      </c>
      <c r="G164" s="71">
        <f t="shared" si="18"/>
        <v>4445</v>
      </c>
      <c r="H164" s="71">
        <f t="shared" si="18"/>
        <v>31</v>
      </c>
      <c r="I164" s="71">
        <f t="shared" si="18"/>
        <v>140</v>
      </c>
      <c r="J164" s="71">
        <f t="shared" si="18"/>
        <v>140</v>
      </c>
      <c r="K164" s="71">
        <f t="shared" si="18"/>
        <v>10</v>
      </c>
      <c r="L164" s="71">
        <f t="shared" si="18"/>
        <v>10</v>
      </c>
      <c r="M164" s="71">
        <f t="shared" si="18"/>
        <v>10</v>
      </c>
      <c r="N164" s="32"/>
      <c r="O164" s="32"/>
      <c r="P164" s="32"/>
      <c r="Q164" s="32"/>
    </row>
    <row r="165" spans="2:17" s="14" customFormat="1" ht="21" customHeight="1" x14ac:dyDescent="0.3">
      <c r="B165" s="247"/>
      <c r="C165" s="247"/>
      <c r="D165" s="70" t="s">
        <v>76</v>
      </c>
      <c r="E165" s="27"/>
      <c r="F165" s="27"/>
      <c r="G165" s="27"/>
      <c r="H165" s="27"/>
      <c r="I165" s="78"/>
      <c r="J165" s="72"/>
      <c r="K165" s="72"/>
      <c r="L165" s="175"/>
      <c r="M165" s="182"/>
      <c r="N165" s="32"/>
      <c r="O165" s="32"/>
      <c r="P165" s="32"/>
      <c r="Q165" s="32"/>
    </row>
    <row r="166" spans="2:17" s="14" customFormat="1" ht="52.5" customHeight="1" x14ac:dyDescent="0.3">
      <c r="B166" s="248"/>
      <c r="C166" s="248"/>
      <c r="D166" s="70" t="s">
        <v>99</v>
      </c>
      <c r="E166" s="27"/>
      <c r="F166" s="27"/>
      <c r="G166" s="27"/>
      <c r="H166" s="27"/>
      <c r="I166" s="78"/>
      <c r="J166" s="72"/>
      <c r="K166" s="72"/>
      <c r="L166" s="175"/>
      <c r="M166" s="182"/>
      <c r="N166" s="32"/>
      <c r="O166" s="32"/>
      <c r="P166" s="32"/>
      <c r="Q166" s="32"/>
    </row>
    <row r="167" spans="2:17" s="14" customFormat="1" ht="21" customHeight="1" x14ac:dyDescent="0.3">
      <c r="B167" s="237" t="s">
        <v>52</v>
      </c>
      <c r="C167" s="237" t="s">
        <v>119</v>
      </c>
      <c r="D167" s="70" t="s">
        <v>16</v>
      </c>
      <c r="E167" s="27">
        <v>60</v>
      </c>
      <c r="F167" s="27">
        <v>100</v>
      </c>
      <c r="G167" s="27">
        <f>обос!J130</f>
        <v>20</v>
      </c>
      <c r="H167" s="27">
        <f>обос!K130</f>
        <v>26</v>
      </c>
      <c r="I167" s="27">
        <f>обос!L130</f>
        <v>132</v>
      </c>
      <c r="J167" s="27">
        <f>обос!L130</f>
        <v>132</v>
      </c>
      <c r="K167" s="27">
        <f>обос!M130</f>
        <v>2</v>
      </c>
      <c r="L167" s="27">
        <f>обос!N130</f>
        <v>2</v>
      </c>
      <c r="M167" s="27">
        <f>обос!O130</f>
        <v>2</v>
      </c>
      <c r="N167" s="32"/>
      <c r="O167" s="32"/>
      <c r="P167" s="32"/>
      <c r="Q167" s="32"/>
    </row>
    <row r="168" spans="2:17" s="14" customFormat="1" ht="21" customHeight="1" x14ac:dyDescent="0.3">
      <c r="B168" s="238"/>
      <c r="C168" s="238"/>
      <c r="D168" s="70" t="s">
        <v>77</v>
      </c>
      <c r="E168" s="27"/>
      <c r="F168" s="27"/>
      <c r="G168" s="27"/>
      <c r="H168" s="27"/>
      <c r="I168" s="78"/>
      <c r="J168" s="72"/>
      <c r="K168" s="72"/>
      <c r="L168" s="175"/>
      <c r="M168" s="182"/>
      <c r="N168" s="32"/>
      <c r="O168" s="32"/>
      <c r="P168" s="32"/>
      <c r="Q168" s="32"/>
    </row>
    <row r="169" spans="2:17" s="14" customFormat="1" x14ac:dyDescent="0.3">
      <c r="B169" s="239"/>
      <c r="C169" s="239"/>
      <c r="D169" s="70"/>
      <c r="E169" s="27"/>
      <c r="F169" s="27"/>
      <c r="G169" s="27"/>
      <c r="H169" s="27"/>
      <c r="I169" s="78"/>
      <c r="J169" s="72"/>
      <c r="K169" s="72"/>
      <c r="L169" s="175"/>
      <c r="M169" s="182"/>
      <c r="N169" s="32"/>
      <c r="O169" s="32"/>
      <c r="P169" s="32"/>
      <c r="Q169" s="32"/>
    </row>
    <row r="170" spans="2:17" s="14" customFormat="1" ht="21" customHeight="1" x14ac:dyDescent="0.3">
      <c r="B170" s="242" t="s">
        <v>53</v>
      </c>
      <c r="C170" s="237" t="s">
        <v>120</v>
      </c>
      <c r="D170" s="70" t="s">
        <v>16</v>
      </c>
      <c r="E170" s="27">
        <v>5</v>
      </c>
      <c r="F170" s="27">
        <v>5</v>
      </c>
      <c r="G170" s="27">
        <f>обос!J134</f>
        <v>4423</v>
      </c>
      <c r="H170" s="27">
        <f>обос!K134</f>
        <v>3</v>
      </c>
      <c r="I170" s="27">
        <f>обос!L134</f>
        <v>2</v>
      </c>
      <c r="J170" s="27">
        <f>обос!L134</f>
        <v>2</v>
      </c>
      <c r="K170" s="27">
        <f>обос!M134</f>
        <v>2</v>
      </c>
      <c r="L170" s="27">
        <f>обос!N134</f>
        <v>2</v>
      </c>
      <c r="M170" s="27">
        <f>обос!O134</f>
        <v>2</v>
      </c>
      <c r="N170" s="32"/>
      <c r="O170" s="32"/>
      <c r="P170" s="32"/>
      <c r="Q170" s="32"/>
    </row>
    <row r="171" spans="2:17" s="14" customFormat="1" ht="21" customHeight="1" x14ac:dyDescent="0.3">
      <c r="B171" s="243"/>
      <c r="C171" s="238"/>
      <c r="D171" s="70" t="s">
        <v>77</v>
      </c>
      <c r="E171" s="27"/>
      <c r="F171" s="27"/>
      <c r="G171" s="27"/>
      <c r="H171" s="27"/>
      <c r="I171" s="78"/>
      <c r="J171" s="72"/>
      <c r="K171" s="72"/>
      <c r="L171" s="175"/>
      <c r="M171" s="182"/>
      <c r="N171" s="32"/>
      <c r="O171" s="32"/>
      <c r="P171" s="32"/>
      <c r="Q171" s="32"/>
    </row>
    <row r="172" spans="2:17" s="14" customFormat="1" ht="47.25" x14ac:dyDescent="0.3">
      <c r="B172" s="249"/>
      <c r="C172" s="239"/>
      <c r="D172" s="70" t="s">
        <v>99</v>
      </c>
      <c r="E172" s="27"/>
      <c r="F172" s="27"/>
      <c r="G172" s="27"/>
      <c r="H172" s="27"/>
      <c r="I172" s="78"/>
      <c r="J172" s="72"/>
      <c r="K172" s="72"/>
      <c r="L172" s="175"/>
      <c r="M172" s="182"/>
      <c r="N172" s="32"/>
      <c r="O172" s="32"/>
      <c r="P172" s="32"/>
      <c r="Q172" s="32"/>
    </row>
    <row r="173" spans="2:17" s="14" customFormat="1" ht="28.5" customHeight="1" x14ac:dyDescent="0.3">
      <c r="B173" s="242" t="s">
        <v>121</v>
      </c>
      <c r="C173" s="237" t="s">
        <v>122</v>
      </c>
      <c r="D173" s="70" t="s">
        <v>16</v>
      </c>
      <c r="E173" s="27">
        <v>5</v>
      </c>
      <c r="F173" s="27">
        <v>5</v>
      </c>
      <c r="G173" s="27">
        <f>обос!J137</f>
        <v>2</v>
      </c>
      <c r="H173" s="27">
        <f>обос!K137</f>
        <v>2</v>
      </c>
      <c r="I173" s="27">
        <f>обос!L137</f>
        <v>6</v>
      </c>
      <c r="J173" s="27">
        <f>обос!L137</f>
        <v>6</v>
      </c>
      <c r="K173" s="27">
        <f>обос!M139</f>
        <v>6</v>
      </c>
      <c r="L173" s="27">
        <f>обос!N139</f>
        <v>6</v>
      </c>
      <c r="M173" s="27">
        <f>обос!O139</f>
        <v>6</v>
      </c>
      <c r="N173" s="32"/>
      <c r="O173" s="32"/>
      <c r="P173" s="32"/>
      <c r="Q173" s="32"/>
    </row>
    <row r="174" spans="2:17" s="14" customFormat="1" x14ac:dyDescent="0.3">
      <c r="B174" s="243"/>
      <c r="C174" s="238"/>
      <c r="D174" s="70" t="s">
        <v>123</v>
      </c>
      <c r="E174" s="27"/>
      <c r="F174" s="27"/>
      <c r="G174" s="27"/>
      <c r="H174" s="27"/>
      <c r="I174" s="78"/>
      <c r="J174" s="72"/>
      <c r="K174" s="72"/>
      <c r="L174" s="175"/>
      <c r="M174" s="182"/>
      <c r="N174" s="32"/>
      <c r="O174" s="32"/>
      <c r="P174" s="32"/>
      <c r="Q174" s="32"/>
    </row>
    <row r="175" spans="2:17" s="14" customFormat="1" ht="47.25" x14ac:dyDescent="0.3">
      <c r="B175" s="249"/>
      <c r="C175" s="239"/>
      <c r="D175" s="70" t="s">
        <v>99</v>
      </c>
      <c r="E175" s="27"/>
      <c r="F175" s="27"/>
      <c r="G175" s="27"/>
      <c r="H175" s="27"/>
      <c r="I175" s="78"/>
      <c r="J175" s="72"/>
      <c r="K175" s="72"/>
      <c r="L175" s="175"/>
      <c r="M175" s="182"/>
      <c r="N175" s="32"/>
      <c r="O175" s="32"/>
      <c r="P175" s="32"/>
      <c r="Q175" s="32"/>
    </row>
    <row r="176" spans="2:17" s="14" customFormat="1" ht="21" customHeight="1" x14ac:dyDescent="0.3">
      <c r="B176" s="246" t="s">
        <v>41</v>
      </c>
      <c r="C176" s="246" t="s">
        <v>124</v>
      </c>
      <c r="D176" s="154" t="s">
        <v>16</v>
      </c>
      <c r="E176" s="71">
        <f>SUM(E179+E182)</f>
        <v>538.70000000000005</v>
      </c>
      <c r="F176" s="71">
        <f t="shared" ref="F176:G176" si="19">SUM(F179+F182)</f>
        <v>1893.37</v>
      </c>
      <c r="G176" s="71">
        <f t="shared" si="19"/>
        <v>737.90000000000009</v>
      </c>
      <c r="H176" s="71">
        <f>SUM(H179+H182+H185)</f>
        <v>409.7</v>
      </c>
      <c r="I176" s="71">
        <f t="shared" ref="I176:M176" si="20">SUM(I179+I182+I185)</f>
        <v>1</v>
      </c>
      <c r="J176" s="71">
        <f t="shared" si="20"/>
        <v>203.6</v>
      </c>
      <c r="K176" s="71">
        <f t="shared" si="20"/>
        <v>13</v>
      </c>
      <c r="L176" s="71">
        <f t="shared" si="20"/>
        <v>13</v>
      </c>
      <c r="M176" s="71">
        <f t="shared" si="20"/>
        <v>13</v>
      </c>
      <c r="N176" s="32"/>
      <c r="O176" s="32"/>
      <c r="P176" s="32"/>
      <c r="Q176" s="32"/>
    </row>
    <row r="177" spans="2:17" s="14" customFormat="1" ht="21" customHeight="1" x14ac:dyDescent="0.3">
      <c r="B177" s="247"/>
      <c r="C177" s="247"/>
      <c r="D177" s="70" t="s">
        <v>77</v>
      </c>
      <c r="E177" s="27"/>
      <c r="F177" s="27"/>
      <c r="G177" s="27"/>
      <c r="H177" s="27"/>
      <c r="I177" s="78"/>
      <c r="J177" s="72"/>
      <c r="K177" s="72"/>
      <c r="L177" s="175"/>
      <c r="M177" s="182"/>
      <c r="N177" s="32"/>
      <c r="O177" s="32"/>
      <c r="P177" s="32"/>
      <c r="Q177" s="32"/>
    </row>
    <row r="178" spans="2:17" s="14" customFormat="1" ht="48" customHeight="1" x14ac:dyDescent="0.3">
      <c r="B178" s="248"/>
      <c r="C178" s="248"/>
      <c r="D178" s="70" t="s">
        <v>99</v>
      </c>
      <c r="E178" s="27"/>
      <c r="F178" s="27"/>
      <c r="G178" s="27"/>
      <c r="H178" s="27"/>
      <c r="I178" s="78"/>
      <c r="J178" s="72"/>
      <c r="K178" s="72"/>
      <c r="L178" s="175"/>
      <c r="M178" s="182"/>
      <c r="N178" s="32"/>
      <c r="O178" s="32"/>
      <c r="P178" s="32"/>
      <c r="Q178" s="32"/>
    </row>
    <row r="179" spans="2:17" s="14" customFormat="1" ht="21" customHeight="1" x14ac:dyDescent="0.3">
      <c r="B179" s="237" t="s">
        <v>42</v>
      </c>
      <c r="C179" s="237" t="s">
        <v>125</v>
      </c>
      <c r="D179" s="70" t="s">
        <v>16</v>
      </c>
      <c r="E179" s="27">
        <v>450</v>
      </c>
      <c r="F179" s="27">
        <v>1893.37</v>
      </c>
      <c r="G179" s="27">
        <f>обос!J143</f>
        <v>733.7</v>
      </c>
      <c r="H179" s="27">
        <f>H181</f>
        <v>0.5</v>
      </c>
      <c r="I179" s="27">
        <f>обос!L143</f>
        <v>0.5</v>
      </c>
      <c r="J179" s="27">
        <f>J181</f>
        <v>0.5</v>
      </c>
      <c r="K179" s="27">
        <f>K181</f>
        <v>0.5</v>
      </c>
      <c r="L179" s="27">
        <f t="shared" ref="L179:M179" si="21">L181</f>
        <v>0.5</v>
      </c>
      <c r="M179" s="27">
        <f t="shared" si="21"/>
        <v>0.5</v>
      </c>
      <c r="N179" s="32"/>
      <c r="O179" s="32"/>
      <c r="P179" s="32"/>
      <c r="Q179" s="32"/>
    </row>
    <row r="180" spans="2:17" s="14" customFormat="1" ht="21" customHeight="1" x14ac:dyDescent="0.3">
      <c r="B180" s="238"/>
      <c r="C180" s="238"/>
      <c r="D180" s="70" t="s">
        <v>78</v>
      </c>
      <c r="E180" s="27"/>
      <c r="F180" s="27"/>
      <c r="G180" s="27"/>
      <c r="H180" s="27"/>
      <c r="I180" s="78"/>
      <c r="J180" s="72"/>
      <c r="K180" s="72"/>
      <c r="L180" s="175"/>
      <c r="M180" s="182"/>
      <c r="N180" s="32"/>
      <c r="O180" s="32"/>
      <c r="P180" s="32"/>
      <c r="Q180" s="32"/>
    </row>
    <row r="181" spans="2:17" s="14" customFormat="1" ht="47.25" x14ac:dyDescent="0.3">
      <c r="B181" s="239"/>
      <c r="C181" s="239"/>
      <c r="D181" s="70" t="s">
        <v>99</v>
      </c>
      <c r="E181" s="27"/>
      <c r="F181" s="27"/>
      <c r="G181" s="27"/>
      <c r="H181" s="27">
        <f>+обос!K146</f>
        <v>0.5</v>
      </c>
      <c r="I181" s="78"/>
      <c r="J181" s="72">
        <f>обос!L145+обос!L146</f>
        <v>0.5</v>
      </c>
      <c r="K181" s="72">
        <f>обос!M145+обос!M146</f>
        <v>0.5</v>
      </c>
      <c r="L181" s="72">
        <f>обос!N145+обос!N146</f>
        <v>0.5</v>
      </c>
      <c r="M181" s="72">
        <f>обос!O145+обос!O146</f>
        <v>0.5</v>
      </c>
      <c r="N181" s="32"/>
      <c r="O181" s="32"/>
      <c r="P181" s="32"/>
      <c r="Q181" s="32"/>
    </row>
    <row r="182" spans="2:17" s="14" customFormat="1" ht="21" customHeight="1" x14ac:dyDescent="0.3">
      <c r="B182" s="237" t="s">
        <v>43</v>
      </c>
      <c r="C182" s="237" t="s">
        <v>126</v>
      </c>
      <c r="D182" s="70" t="s">
        <v>16</v>
      </c>
      <c r="E182" s="27">
        <v>88.7</v>
      </c>
      <c r="F182" s="27">
        <v>0</v>
      </c>
      <c r="G182" s="27">
        <f>обос!J147</f>
        <v>4.2</v>
      </c>
      <c r="H182" s="27">
        <f>H184</f>
        <v>0.5</v>
      </c>
      <c r="I182" s="27">
        <f>обос!L147</f>
        <v>0.5</v>
      </c>
      <c r="J182" s="27">
        <f>J184</f>
        <v>0.5</v>
      </c>
      <c r="K182" s="27">
        <f>K184</f>
        <v>0.5</v>
      </c>
      <c r="L182" s="27">
        <f>L184</f>
        <v>0.5</v>
      </c>
      <c r="M182" s="27">
        <f>M184</f>
        <v>0.5</v>
      </c>
      <c r="N182" s="32"/>
      <c r="O182" s="32"/>
      <c r="P182" s="32"/>
      <c r="Q182" s="32"/>
    </row>
    <row r="183" spans="2:17" s="14" customFormat="1" ht="21" customHeight="1" x14ac:dyDescent="0.3">
      <c r="B183" s="238"/>
      <c r="C183" s="238"/>
      <c r="D183" s="70" t="s">
        <v>78</v>
      </c>
      <c r="E183" s="27"/>
      <c r="F183" s="27"/>
      <c r="G183" s="27"/>
      <c r="H183" s="27"/>
      <c r="I183" s="78"/>
      <c r="J183" s="72"/>
      <c r="K183" s="72"/>
      <c r="L183" s="175"/>
      <c r="M183" s="182"/>
      <c r="N183" s="32"/>
      <c r="O183" s="32"/>
      <c r="P183" s="32"/>
      <c r="Q183" s="32"/>
    </row>
    <row r="184" spans="2:17" s="14" customFormat="1" ht="47.25" x14ac:dyDescent="0.3">
      <c r="B184" s="239"/>
      <c r="C184" s="239"/>
      <c r="D184" s="70" t="s">
        <v>99</v>
      </c>
      <c r="E184" s="27"/>
      <c r="F184" s="27"/>
      <c r="G184" s="27"/>
      <c r="H184" s="27">
        <f>обос!K149+обос!K150</f>
        <v>0.5</v>
      </c>
      <c r="I184" s="78"/>
      <c r="J184" s="72">
        <f>обос!L149+обос!L150</f>
        <v>0.5</v>
      </c>
      <c r="K184" s="72">
        <f>обос!M149+обос!M150</f>
        <v>0.5</v>
      </c>
      <c r="L184" s="72">
        <f>обос!N149+обос!N150</f>
        <v>0.5</v>
      </c>
      <c r="M184" s="72">
        <f>обос!O149+обос!O150</f>
        <v>0.5</v>
      </c>
      <c r="N184" s="32"/>
      <c r="O184" s="32"/>
      <c r="P184" s="32"/>
      <c r="Q184" s="32"/>
    </row>
    <row r="185" spans="2:17" s="14" customFormat="1" x14ac:dyDescent="0.3">
      <c r="B185" s="237" t="s">
        <v>353</v>
      </c>
      <c r="C185" s="237" t="s">
        <v>318</v>
      </c>
      <c r="D185" s="165" t="s">
        <v>16</v>
      </c>
      <c r="E185" s="27"/>
      <c r="F185" s="27"/>
      <c r="G185" s="27"/>
      <c r="H185" s="27">
        <f>H187+H188</f>
        <v>408.7</v>
      </c>
      <c r="I185" s="27">
        <f t="shared" ref="I185:M185" si="22">I187+I188</f>
        <v>0</v>
      </c>
      <c r="J185" s="27">
        <f t="shared" si="22"/>
        <v>202.6</v>
      </c>
      <c r="K185" s="27">
        <f t="shared" si="22"/>
        <v>12</v>
      </c>
      <c r="L185" s="27">
        <f t="shared" si="22"/>
        <v>12</v>
      </c>
      <c r="M185" s="27">
        <f t="shared" si="22"/>
        <v>12</v>
      </c>
      <c r="N185" s="32"/>
      <c r="O185" s="32"/>
      <c r="P185" s="32"/>
      <c r="Q185" s="32"/>
    </row>
    <row r="186" spans="2:17" s="14" customFormat="1" x14ac:dyDescent="0.3">
      <c r="B186" s="238"/>
      <c r="C186" s="238"/>
      <c r="D186" s="165" t="s">
        <v>325</v>
      </c>
      <c r="E186" s="27"/>
      <c r="F186" s="27"/>
      <c r="G186" s="27"/>
      <c r="H186" s="27"/>
      <c r="I186" s="78"/>
      <c r="J186" s="72"/>
      <c r="K186" s="72"/>
      <c r="L186" s="175"/>
      <c r="M186" s="182"/>
      <c r="N186" s="32"/>
      <c r="O186" s="32"/>
      <c r="P186" s="32"/>
      <c r="Q186" s="32"/>
    </row>
    <row r="187" spans="2:17" s="14" customFormat="1" ht="31.5" x14ac:dyDescent="0.3">
      <c r="B187" s="238"/>
      <c r="C187" s="238"/>
      <c r="D187" s="165" t="s">
        <v>246</v>
      </c>
      <c r="E187" s="27"/>
      <c r="F187" s="27"/>
      <c r="G187" s="27"/>
      <c r="H187" s="27">
        <f>обос!K155+обос!K153</f>
        <v>256.7</v>
      </c>
      <c r="I187" s="78"/>
      <c r="J187" s="72">
        <f>обос!L155+обос!L153</f>
        <v>192.6</v>
      </c>
      <c r="K187" s="72">
        <f>обос!M155+обос!M153</f>
        <v>2</v>
      </c>
      <c r="L187" s="72">
        <f>обос!N155+обос!N153</f>
        <v>2</v>
      </c>
      <c r="M187" s="72">
        <f>обос!O155+обос!O153</f>
        <v>2</v>
      </c>
      <c r="N187" s="32"/>
      <c r="O187" s="32"/>
      <c r="P187" s="32"/>
      <c r="Q187" s="32"/>
    </row>
    <row r="188" spans="2:17" s="14" customFormat="1" ht="31.5" x14ac:dyDescent="0.3">
      <c r="B188" s="239"/>
      <c r="C188" s="239"/>
      <c r="D188" s="165" t="s">
        <v>324</v>
      </c>
      <c r="E188" s="27"/>
      <c r="F188" s="27"/>
      <c r="G188" s="27"/>
      <c r="H188" s="27">
        <f>обос!K154</f>
        <v>152</v>
      </c>
      <c r="I188" s="78"/>
      <c r="J188" s="72">
        <f>обос!L154</f>
        <v>10</v>
      </c>
      <c r="K188" s="72">
        <f>обос!M154</f>
        <v>10</v>
      </c>
      <c r="L188" s="72">
        <f>обос!N154</f>
        <v>10</v>
      </c>
      <c r="M188" s="72">
        <f>обос!O154</f>
        <v>10</v>
      </c>
      <c r="N188" s="32"/>
      <c r="O188" s="32"/>
      <c r="P188" s="32"/>
      <c r="Q188" s="32"/>
    </row>
    <row r="189" spans="2:17" x14ac:dyDescent="0.3">
      <c r="B189" s="246" t="s">
        <v>184</v>
      </c>
      <c r="C189" s="246" t="s">
        <v>185</v>
      </c>
      <c r="D189" s="154" t="s">
        <v>16</v>
      </c>
      <c r="E189" s="71">
        <f>SUM(E192+E195)</f>
        <v>0</v>
      </c>
      <c r="F189" s="71">
        <f t="shared" ref="F189" si="23">SUM(F192+F195)</f>
        <v>0</v>
      </c>
      <c r="G189" s="71">
        <f>SUM(G192+G195+G198+G201)</f>
        <v>4</v>
      </c>
      <c r="H189" s="71">
        <f t="shared" ref="H189:M189" si="24">SUM(H192+H195+H198+H201)</f>
        <v>114.5</v>
      </c>
      <c r="I189" s="71">
        <f t="shared" si="24"/>
        <v>5</v>
      </c>
      <c r="J189" s="71">
        <f t="shared" si="24"/>
        <v>5</v>
      </c>
      <c r="K189" s="71">
        <f t="shared" si="24"/>
        <v>5</v>
      </c>
      <c r="L189" s="71">
        <f t="shared" si="24"/>
        <v>5</v>
      </c>
      <c r="M189" s="71">
        <f t="shared" si="24"/>
        <v>5</v>
      </c>
      <c r="N189" s="31"/>
      <c r="O189" s="31"/>
      <c r="P189" s="31"/>
      <c r="Q189" s="31"/>
    </row>
    <row r="190" spans="2:17" x14ac:dyDescent="0.3">
      <c r="B190" s="247"/>
      <c r="C190" s="247"/>
      <c r="D190" s="92" t="s">
        <v>77</v>
      </c>
      <c r="E190" s="27"/>
      <c r="F190" s="27"/>
      <c r="G190" s="27"/>
      <c r="H190" s="27"/>
      <c r="I190" s="78"/>
      <c r="J190" s="72"/>
      <c r="K190" s="72"/>
      <c r="L190" s="183"/>
      <c r="M190" s="184"/>
      <c r="N190" s="31"/>
      <c r="O190" s="31"/>
      <c r="P190" s="31"/>
      <c r="Q190" s="31"/>
    </row>
    <row r="191" spans="2:17" ht="47.25" x14ac:dyDescent="0.3">
      <c r="B191" s="248"/>
      <c r="C191" s="248"/>
      <c r="D191" s="92" t="s">
        <v>99</v>
      </c>
      <c r="E191" s="27"/>
      <c r="F191" s="27"/>
      <c r="G191" s="27"/>
      <c r="H191" s="27"/>
      <c r="I191" s="78"/>
      <c r="J191" s="72"/>
      <c r="K191" s="72"/>
      <c r="L191" s="183"/>
      <c r="M191" s="184"/>
      <c r="N191" s="31"/>
      <c r="O191" s="31"/>
      <c r="P191" s="31"/>
      <c r="Q191" s="31"/>
    </row>
    <row r="192" spans="2:17" x14ac:dyDescent="0.3">
      <c r="B192" s="237" t="s">
        <v>186</v>
      </c>
      <c r="C192" s="237" t="s">
        <v>190</v>
      </c>
      <c r="D192" s="92" t="s">
        <v>16</v>
      </c>
      <c r="E192" s="27"/>
      <c r="F192" s="27"/>
      <c r="G192" s="27">
        <f>обос!J159</f>
        <v>1.5</v>
      </c>
      <c r="H192" s="27">
        <f>обос!K159</f>
        <v>11.5</v>
      </c>
      <c r="I192" s="27">
        <f>обос!L159</f>
        <v>2</v>
      </c>
      <c r="J192" s="27">
        <f>обос!M159</f>
        <v>2</v>
      </c>
      <c r="K192" s="27">
        <f>обос!M159</f>
        <v>2</v>
      </c>
      <c r="L192" s="27">
        <f>обос!N159</f>
        <v>2</v>
      </c>
      <c r="M192" s="27">
        <f>обос!O159</f>
        <v>2</v>
      </c>
      <c r="N192" s="31"/>
      <c r="O192" s="31"/>
      <c r="P192" s="31"/>
      <c r="Q192" s="31"/>
    </row>
    <row r="193" spans="2:17" x14ac:dyDescent="0.3">
      <c r="B193" s="238"/>
      <c r="C193" s="238"/>
      <c r="D193" s="92" t="s">
        <v>78</v>
      </c>
      <c r="E193" s="27"/>
      <c r="F193" s="27"/>
      <c r="G193" s="27"/>
      <c r="H193" s="27"/>
      <c r="I193" s="78"/>
      <c r="J193" s="72"/>
      <c r="K193" s="72"/>
      <c r="L193" s="183"/>
      <c r="M193" s="184"/>
      <c r="N193" s="31"/>
      <c r="O193" s="31"/>
      <c r="P193" s="31"/>
      <c r="Q193" s="31"/>
    </row>
    <row r="194" spans="2:17" ht="47.25" x14ac:dyDescent="0.3">
      <c r="B194" s="239"/>
      <c r="C194" s="239"/>
      <c r="D194" s="92" t="s">
        <v>99</v>
      </c>
      <c r="E194" s="27"/>
      <c r="F194" s="27"/>
      <c r="G194" s="27"/>
      <c r="H194" s="27"/>
      <c r="I194" s="78"/>
      <c r="J194" s="72"/>
      <c r="K194" s="72"/>
      <c r="L194" s="183"/>
      <c r="M194" s="184"/>
      <c r="N194" s="31"/>
      <c r="O194" s="31"/>
      <c r="P194" s="31"/>
      <c r="Q194" s="31"/>
    </row>
    <row r="195" spans="2:17" x14ac:dyDescent="0.3">
      <c r="B195" s="237" t="s">
        <v>187</v>
      </c>
      <c r="C195" s="237" t="s">
        <v>191</v>
      </c>
      <c r="D195" s="92" t="s">
        <v>16</v>
      </c>
      <c r="E195" s="27"/>
      <c r="F195" s="27"/>
      <c r="G195" s="27">
        <f>обос!J163</f>
        <v>0.5</v>
      </c>
      <c r="H195" s="27">
        <f>обос!K163</f>
        <v>0.5</v>
      </c>
      <c r="I195" s="27">
        <f>обос!L163</f>
        <v>0.5</v>
      </c>
      <c r="J195" s="27">
        <f>обос!M163</f>
        <v>0.5</v>
      </c>
      <c r="K195" s="27">
        <f>обос!M163</f>
        <v>0.5</v>
      </c>
      <c r="L195" s="27">
        <f>обос!N163</f>
        <v>0.5</v>
      </c>
      <c r="M195" s="27">
        <f>обос!O163</f>
        <v>0.5</v>
      </c>
      <c r="N195" s="31"/>
      <c r="O195" s="31"/>
      <c r="P195" s="31"/>
      <c r="Q195" s="31"/>
    </row>
    <row r="196" spans="2:17" x14ac:dyDescent="0.3">
      <c r="B196" s="238"/>
      <c r="C196" s="238"/>
      <c r="D196" s="92" t="s">
        <v>78</v>
      </c>
      <c r="E196" s="27"/>
      <c r="F196" s="27"/>
      <c r="G196" s="27"/>
      <c r="H196" s="27"/>
      <c r="I196" s="78"/>
      <c r="J196" s="72"/>
      <c r="K196" s="72"/>
      <c r="L196" s="185"/>
      <c r="M196" s="185"/>
    </row>
    <row r="197" spans="2:17" ht="47.25" x14ac:dyDescent="0.3">
      <c r="B197" s="239"/>
      <c r="C197" s="239"/>
      <c r="D197" s="92" t="s">
        <v>99</v>
      </c>
      <c r="E197" s="27"/>
      <c r="F197" s="27"/>
      <c r="G197" s="27"/>
      <c r="H197" s="27"/>
      <c r="I197" s="78"/>
      <c r="J197" s="72"/>
      <c r="K197" s="72"/>
      <c r="L197" s="185"/>
      <c r="M197" s="185"/>
    </row>
    <row r="198" spans="2:17" x14ac:dyDescent="0.3">
      <c r="B198" s="237" t="s">
        <v>188</v>
      </c>
      <c r="C198" s="237" t="s">
        <v>192</v>
      </c>
      <c r="D198" s="92" t="s">
        <v>16</v>
      </c>
      <c r="E198" s="27"/>
      <c r="F198" s="27"/>
      <c r="G198" s="27">
        <f>обос!J166</f>
        <v>0.5</v>
      </c>
      <c r="H198" s="27">
        <f>обос!K166</f>
        <v>1</v>
      </c>
      <c r="I198" s="27">
        <f>обос!L166</f>
        <v>1</v>
      </c>
      <c r="J198" s="27">
        <f>обос!M166</f>
        <v>1</v>
      </c>
      <c r="K198" s="27">
        <f>обос!M166</f>
        <v>1</v>
      </c>
      <c r="L198" s="27">
        <f>обос!N166</f>
        <v>1</v>
      </c>
      <c r="M198" s="27">
        <f>обос!O166</f>
        <v>1</v>
      </c>
    </row>
    <row r="199" spans="2:17" x14ac:dyDescent="0.3">
      <c r="B199" s="238"/>
      <c r="C199" s="238"/>
      <c r="D199" s="92" t="s">
        <v>78</v>
      </c>
      <c r="E199" s="27"/>
      <c r="F199" s="27"/>
      <c r="G199" s="27"/>
      <c r="H199" s="27"/>
      <c r="I199" s="78"/>
      <c r="J199" s="72"/>
      <c r="K199" s="156"/>
      <c r="L199" s="185"/>
      <c r="M199" s="185"/>
    </row>
    <row r="200" spans="2:17" ht="47.25" x14ac:dyDescent="0.3">
      <c r="B200" s="239"/>
      <c r="C200" s="239"/>
      <c r="D200" s="92" t="s">
        <v>99</v>
      </c>
      <c r="E200" s="27"/>
      <c r="F200" s="27"/>
      <c r="G200" s="27"/>
      <c r="H200" s="27"/>
      <c r="I200" s="78"/>
      <c r="J200" s="72"/>
      <c r="K200" s="156"/>
      <c r="L200" s="185"/>
      <c r="M200" s="185"/>
    </row>
    <row r="201" spans="2:17" x14ac:dyDescent="0.3">
      <c r="B201" s="237" t="s">
        <v>189</v>
      </c>
      <c r="C201" s="237" t="s">
        <v>193</v>
      </c>
      <c r="D201" s="92" t="s">
        <v>16</v>
      </c>
      <c r="E201" s="27"/>
      <c r="F201" s="27"/>
      <c r="G201" s="27">
        <f>обос!J169</f>
        <v>1.5</v>
      </c>
      <c r="H201" s="27">
        <f>обос!K169</f>
        <v>101.5</v>
      </c>
      <c r="I201" s="27">
        <f>обос!L169</f>
        <v>1.5</v>
      </c>
      <c r="J201" s="27">
        <f>обос!M169</f>
        <v>1.5</v>
      </c>
      <c r="K201" s="27">
        <f>обос!M169</f>
        <v>1.5</v>
      </c>
      <c r="L201" s="27">
        <f>обос!N169</f>
        <v>1.5</v>
      </c>
      <c r="M201" s="27">
        <f>обос!O169</f>
        <v>1.5</v>
      </c>
    </row>
    <row r="202" spans="2:17" x14ac:dyDescent="0.3">
      <c r="B202" s="238"/>
      <c r="C202" s="238"/>
      <c r="D202" s="92" t="s">
        <v>78</v>
      </c>
      <c r="E202" s="27"/>
      <c r="F202" s="27"/>
      <c r="G202" s="27"/>
      <c r="H202" s="27"/>
      <c r="I202" s="78"/>
      <c r="J202" s="72"/>
      <c r="K202" s="106"/>
      <c r="L202" s="185"/>
      <c r="M202" s="185"/>
    </row>
    <row r="203" spans="2:17" ht="47.25" x14ac:dyDescent="0.3">
      <c r="B203" s="239"/>
      <c r="C203" s="239"/>
      <c r="D203" s="92" t="s">
        <v>99</v>
      </c>
      <c r="E203" s="27"/>
      <c r="F203" s="27"/>
      <c r="G203" s="27"/>
      <c r="H203" s="27"/>
      <c r="I203" s="78"/>
      <c r="J203" s="72"/>
      <c r="K203" s="106"/>
      <c r="L203" s="185"/>
      <c r="M203" s="185"/>
    </row>
  </sheetData>
  <mergeCells count="112">
    <mergeCell ref="B185:B188"/>
    <mergeCell ref="B198:B200"/>
    <mergeCell ref="C198:C200"/>
    <mergeCell ref="B201:B203"/>
    <mergeCell ref="C201:C203"/>
    <mergeCell ref="B189:B191"/>
    <mergeCell ref="C189:C191"/>
    <mergeCell ref="B192:B194"/>
    <mergeCell ref="C192:C194"/>
    <mergeCell ref="B195:B197"/>
    <mergeCell ref="C195:C197"/>
    <mergeCell ref="C185:C188"/>
    <mergeCell ref="C57:C60"/>
    <mergeCell ref="B69:B72"/>
    <mergeCell ref="C69:C72"/>
    <mergeCell ref="B73:B76"/>
    <mergeCell ref="C73:C76"/>
    <mergeCell ref="B99:B101"/>
    <mergeCell ref="C99:C101"/>
    <mergeCell ref="C150:C153"/>
    <mergeCell ref="B150:B153"/>
    <mergeCell ref="C133:C135"/>
    <mergeCell ref="C130:C132"/>
    <mergeCell ref="C136:C138"/>
    <mergeCell ref="B130:B132"/>
    <mergeCell ref="B133:B135"/>
    <mergeCell ref="B136:B138"/>
    <mergeCell ref="B118:B121"/>
    <mergeCell ref="C118:C121"/>
    <mergeCell ref="B122:B125"/>
    <mergeCell ref="C122:C125"/>
    <mergeCell ref="C142:C145"/>
    <mergeCell ref="B142:B145"/>
    <mergeCell ref="C81:C84"/>
    <mergeCell ref="C85:C88"/>
    <mergeCell ref="B85:B88"/>
    <mergeCell ref="B22:B25"/>
    <mergeCell ref="C22:C25"/>
    <mergeCell ref="B29:B32"/>
    <mergeCell ref="C29:C32"/>
    <mergeCell ref="B37:B40"/>
    <mergeCell ref="C37:C40"/>
    <mergeCell ref="B45:B48"/>
    <mergeCell ref="C45:C48"/>
    <mergeCell ref="C53:C56"/>
    <mergeCell ref="B53:B56"/>
    <mergeCell ref="B77:B80"/>
    <mergeCell ref="D6:D7"/>
    <mergeCell ref="B9:B13"/>
    <mergeCell ref="C9:C13"/>
    <mergeCell ref="C6:C7"/>
    <mergeCell ref="B6:B7"/>
    <mergeCell ref="C26:C28"/>
    <mergeCell ref="C18:C21"/>
    <mergeCell ref="C14:C17"/>
    <mergeCell ref="B14:B17"/>
    <mergeCell ref="B18:B21"/>
    <mergeCell ref="B26:B28"/>
    <mergeCell ref="C49:C52"/>
    <mergeCell ref="C33:C36"/>
    <mergeCell ref="B33:B36"/>
    <mergeCell ref="B49:B52"/>
    <mergeCell ref="B41:B44"/>
    <mergeCell ref="C41:C44"/>
    <mergeCell ref="C77:C80"/>
    <mergeCell ref="B57:B60"/>
    <mergeCell ref="B61:B64"/>
    <mergeCell ref="C61:C64"/>
    <mergeCell ref="B65:B68"/>
    <mergeCell ref="C65:C68"/>
    <mergeCell ref="C95:C98"/>
    <mergeCell ref="B95:B98"/>
    <mergeCell ref="C154:C156"/>
    <mergeCell ref="B179:B181"/>
    <mergeCell ref="B164:B166"/>
    <mergeCell ref="B167:B169"/>
    <mergeCell ref="B170:B172"/>
    <mergeCell ref="C170:C172"/>
    <mergeCell ref="C167:C169"/>
    <mergeCell ref="C164:C166"/>
    <mergeCell ref="B176:B178"/>
    <mergeCell ref="C179:C181"/>
    <mergeCell ref="C176:C178"/>
    <mergeCell ref="C173:C175"/>
    <mergeCell ref="B173:B175"/>
    <mergeCell ref="B157:B160"/>
    <mergeCell ref="C161:C163"/>
    <mergeCell ref="C139:C141"/>
    <mergeCell ref="E6:M6"/>
    <mergeCell ref="B5:M5"/>
    <mergeCell ref="B126:B129"/>
    <mergeCell ref="B4:M4"/>
    <mergeCell ref="B182:B184"/>
    <mergeCell ref="C157:C160"/>
    <mergeCell ref="C182:C184"/>
    <mergeCell ref="B139:B141"/>
    <mergeCell ref="B146:B149"/>
    <mergeCell ref="C146:C149"/>
    <mergeCell ref="B154:B156"/>
    <mergeCell ref="B89:B91"/>
    <mergeCell ref="C92:C94"/>
    <mergeCell ref="B92:B94"/>
    <mergeCell ref="B106:B109"/>
    <mergeCell ref="C106:C109"/>
    <mergeCell ref="C126:C129"/>
    <mergeCell ref="C89:C91"/>
    <mergeCell ref="B110:B113"/>
    <mergeCell ref="C114:C117"/>
    <mergeCell ref="B114:B117"/>
    <mergeCell ref="C110:C113"/>
    <mergeCell ref="B102:B105"/>
    <mergeCell ref="C102:C105"/>
  </mergeCells>
  <pageMargins left="0.39370078740157483" right="0.39370078740157483" top="0.55118110236220474" bottom="0.55118110236220474" header="0" footer="0"/>
  <pageSetup paperSize="9" scale="70" firstPageNumber="163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392"/>
  <sheetViews>
    <sheetView tabSelected="1" zoomScaleSheetLayoutView="85" workbookViewId="0">
      <selection activeCell="A290" sqref="A290:A296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4.42578125" customWidth="1"/>
    <col min="6" max="6" width="14.7109375" customWidth="1"/>
    <col min="7" max="7" width="11.28515625" customWidth="1"/>
    <col min="8" max="8" width="10.140625" customWidth="1"/>
    <col min="9" max="9" width="10" customWidth="1"/>
    <col min="10" max="11" width="10.7109375" customWidth="1"/>
  </cols>
  <sheetData>
    <row r="1" spans="1:11" ht="15.75" x14ac:dyDescent="0.25">
      <c r="B1" s="1"/>
      <c r="C1" s="1"/>
      <c r="D1" s="1"/>
      <c r="E1" s="1"/>
      <c r="F1" s="1"/>
      <c r="G1" s="1"/>
    </row>
    <row r="2" spans="1:11" ht="16.5" x14ac:dyDescent="0.25">
      <c r="B2" s="1"/>
      <c r="C2" s="1"/>
      <c r="D2" s="1"/>
      <c r="E2" s="1"/>
      <c r="F2" s="54"/>
      <c r="G2" s="55" t="s">
        <v>18</v>
      </c>
      <c r="H2" s="56"/>
    </row>
    <row r="3" spans="1:11" ht="22.5" customHeight="1" x14ac:dyDescent="0.25">
      <c r="A3" s="3"/>
      <c r="B3" s="6"/>
      <c r="C3" s="7"/>
      <c r="D3" s="7"/>
      <c r="E3" s="7"/>
      <c r="F3" s="57"/>
      <c r="G3" s="58"/>
      <c r="H3" s="56"/>
    </row>
    <row r="4" spans="1:11" s="2" customFormat="1" ht="64.5" customHeight="1" x14ac:dyDescent="0.2">
      <c r="A4" s="255" t="s">
        <v>364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</row>
    <row r="5" spans="1:11" ht="9" customHeight="1" x14ac:dyDescent="0.25">
      <c r="A5" s="82"/>
      <c r="B5" s="8"/>
      <c r="C5" s="9"/>
      <c r="D5" s="9"/>
      <c r="E5" s="9"/>
      <c r="F5" s="9"/>
      <c r="G5" s="9"/>
      <c r="H5" s="81"/>
      <c r="I5" s="81"/>
    </row>
    <row r="6" spans="1:11" s="10" customFormat="1" ht="18.75" customHeight="1" x14ac:dyDescent="0.2">
      <c r="A6" s="266" t="s">
        <v>2</v>
      </c>
      <c r="B6" s="265" t="s">
        <v>13</v>
      </c>
      <c r="C6" s="270" t="s">
        <v>8</v>
      </c>
      <c r="D6" s="256" t="s">
        <v>34</v>
      </c>
      <c r="E6" s="257"/>
      <c r="F6" s="257"/>
      <c r="G6" s="257"/>
      <c r="H6" s="257"/>
      <c r="I6" s="257"/>
      <c r="J6" s="257"/>
      <c r="K6" s="258"/>
    </row>
    <row r="7" spans="1:11" s="2" customFormat="1" ht="24" customHeight="1" x14ac:dyDescent="0.25">
      <c r="A7" s="266"/>
      <c r="B7" s="265"/>
      <c r="C7" s="270"/>
      <c r="D7" s="34">
        <v>2014</v>
      </c>
      <c r="E7" s="34">
        <v>2015</v>
      </c>
      <c r="F7" s="35">
        <v>2016</v>
      </c>
      <c r="G7" s="36">
        <v>2017</v>
      </c>
      <c r="H7" s="37">
        <v>2018</v>
      </c>
      <c r="I7" s="186">
        <v>2019</v>
      </c>
      <c r="J7" s="37">
        <v>2020</v>
      </c>
      <c r="K7" s="37">
        <v>2021</v>
      </c>
    </row>
    <row r="8" spans="1:11" s="5" customFormat="1" ht="15.75" x14ac:dyDescent="0.2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176">
        <v>9</v>
      </c>
      <c r="J8" s="177">
        <v>10</v>
      </c>
      <c r="K8" s="194">
        <v>11</v>
      </c>
    </row>
    <row r="9" spans="1:11" s="2" customFormat="1" ht="15.75" customHeight="1" x14ac:dyDescent="0.25">
      <c r="A9" s="277" t="s">
        <v>14</v>
      </c>
      <c r="B9" s="279" t="s">
        <v>362</v>
      </c>
      <c r="C9" s="45" t="s">
        <v>7</v>
      </c>
      <c r="D9" s="87">
        <f t="shared" ref="D9:E9" si="0">SUM(D16+D143+D227+D248+D297+D324)</f>
        <v>40005.129999999997</v>
      </c>
      <c r="E9" s="87">
        <f t="shared" si="0"/>
        <v>44374.15</v>
      </c>
      <c r="F9" s="87">
        <f>SUM(F16+F143+F227+F248+F297+F324+F352)</f>
        <v>45831.66</v>
      </c>
      <c r="G9" s="87">
        <f>SUM(G16+G143+G227+G248+G297+G324+G352)</f>
        <v>30396.6</v>
      </c>
      <c r="H9" s="87">
        <f>SUM(H16+H143+H227+H248+H297+H324+H352)</f>
        <v>18045.302</v>
      </c>
      <c r="I9" s="187">
        <f>SUM(I16+I143+I227+I248+I297+I324+I352)</f>
        <v>13074.800000000001</v>
      </c>
      <c r="J9" s="187">
        <f t="shared" ref="J9:K9" si="1">SUM(J16+J143+J227+J248+J297+J324+J352)</f>
        <v>13073.5</v>
      </c>
      <c r="K9" s="201">
        <f t="shared" si="1"/>
        <v>13102.800000000001</v>
      </c>
    </row>
    <row r="10" spans="1:11" s="2" customFormat="1" ht="16.5" customHeight="1" x14ac:dyDescent="0.2">
      <c r="A10" s="277"/>
      <c r="B10" s="280"/>
      <c r="C10" s="46" t="s">
        <v>9</v>
      </c>
      <c r="D10" s="38">
        <f>SUM(D17+D144+D228+D249+D298+D325)</f>
        <v>246.6</v>
      </c>
      <c r="E10" s="38">
        <f t="shared" ref="E10:K10" si="2">SUM(E17+E144+E228+E249+E298+E325)</f>
        <v>150.19999999999999</v>
      </c>
      <c r="F10" s="38">
        <f t="shared" si="2"/>
        <v>222.3</v>
      </c>
      <c r="G10" s="38">
        <f t="shared" si="2"/>
        <v>170.89999999999998</v>
      </c>
      <c r="H10" s="38">
        <f t="shared" si="2"/>
        <v>188.29999999999998</v>
      </c>
      <c r="I10" s="188">
        <f t="shared" si="2"/>
        <v>196.9</v>
      </c>
      <c r="J10" s="188">
        <f t="shared" si="2"/>
        <v>196.9</v>
      </c>
      <c r="K10" s="188">
        <f t="shared" si="2"/>
        <v>203.4</v>
      </c>
    </row>
    <row r="11" spans="1:11" s="2" customFormat="1" ht="15.75" x14ac:dyDescent="0.25">
      <c r="A11" s="277"/>
      <c r="B11" s="280"/>
      <c r="C11" s="47" t="s">
        <v>4</v>
      </c>
      <c r="D11" s="91">
        <f>SUM(D18+D145+D229+D250+D299+D326)</f>
        <v>3.65</v>
      </c>
      <c r="E11" s="91">
        <f>SUM(E18+E145+E229+E250+E299+E326)</f>
        <v>667.8</v>
      </c>
      <c r="F11" s="91">
        <f>SUM(F18+F145+F229+F250+F299+F326+F47+F75+F89)</f>
        <v>852.6</v>
      </c>
      <c r="G11" s="91">
        <f>SUM(G18+G145+G229+G250+G299+G326)</f>
        <v>0</v>
      </c>
      <c r="H11" s="91">
        <f>SUM(H18+H145+H229+H250+H299+H326)</f>
        <v>0</v>
      </c>
      <c r="I11" s="189">
        <f>SUM(I18+I145+I229+I250+I299+I326)</f>
        <v>0</v>
      </c>
      <c r="J11" s="189">
        <f t="shared" ref="J11:K11" si="3">SUM(J18+J145+J229+J250+J299+J326)</f>
        <v>0</v>
      </c>
      <c r="K11" s="91">
        <f t="shared" si="3"/>
        <v>0</v>
      </c>
    </row>
    <row r="12" spans="1:11" ht="15.75" x14ac:dyDescent="0.25">
      <c r="A12" s="277"/>
      <c r="B12" s="280"/>
      <c r="C12" s="47" t="s">
        <v>5</v>
      </c>
      <c r="D12" s="91">
        <f>SUM(D19+D146+D230+D251+D300+D327)</f>
        <v>39754.879999999997</v>
      </c>
      <c r="E12" s="91">
        <f t="shared" ref="E12:K12" si="4">SUM(E19+E146+E230+E251+E300+E327)</f>
        <v>43556.15</v>
      </c>
      <c r="F12" s="91">
        <f t="shared" si="4"/>
        <v>45206.46</v>
      </c>
      <c r="G12" s="91">
        <f t="shared" si="4"/>
        <v>30111.200000000001</v>
      </c>
      <c r="H12" s="91">
        <f t="shared" si="4"/>
        <v>17852.002</v>
      </c>
      <c r="I12" s="189">
        <f t="shared" si="4"/>
        <v>12872.9</v>
      </c>
      <c r="J12" s="189">
        <f t="shared" si="4"/>
        <v>12871.6</v>
      </c>
      <c r="K12" s="91">
        <f t="shared" si="4"/>
        <v>12894.4</v>
      </c>
    </row>
    <row r="13" spans="1:11" ht="31.5" x14ac:dyDescent="0.25">
      <c r="A13" s="277"/>
      <c r="B13" s="280"/>
      <c r="C13" s="48" t="s">
        <v>35</v>
      </c>
      <c r="D13" s="39"/>
      <c r="E13" s="39"/>
      <c r="F13" s="39"/>
      <c r="G13" s="39"/>
      <c r="H13" s="29"/>
      <c r="I13" s="153"/>
      <c r="J13" s="192"/>
      <c r="K13" s="155"/>
    </row>
    <row r="14" spans="1:11" s="2" customFormat="1" ht="15.75" x14ac:dyDescent="0.25">
      <c r="A14" s="277"/>
      <c r="B14" s="280"/>
      <c r="C14" s="47" t="s">
        <v>293</v>
      </c>
      <c r="D14" s="40"/>
      <c r="E14" s="41"/>
      <c r="F14" s="40"/>
      <c r="G14" s="40"/>
      <c r="H14" s="29"/>
      <c r="I14" s="153"/>
      <c r="J14" s="192"/>
      <c r="K14" s="193"/>
    </row>
    <row r="15" spans="1:11" s="2" customFormat="1" ht="15.75" x14ac:dyDescent="0.25">
      <c r="A15" s="278"/>
      <c r="B15" s="281"/>
      <c r="C15" s="47" t="s">
        <v>10</v>
      </c>
      <c r="D15" s="39"/>
      <c r="E15" s="39"/>
      <c r="F15" s="39"/>
      <c r="G15" s="39"/>
      <c r="H15" s="29"/>
      <c r="I15" s="153"/>
      <c r="J15" s="192"/>
      <c r="K15" s="193"/>
    </row>
    <row r="16" spans="1:11" s="2" customFormat="1" ht="21.75" customHeight="1" x14ac:dyDescent="0.25">
      <c r="A16" s="271" t="s">
        <v>11</v>
      </c>
      <c r="B16" s="274" t="s">
        <v>81</v>
      </c>
      <c r="C16" s="45" t="s">
        <v>7</v>
      </c>
      <c r="D16" s="43">
        <f>SUM(D24+D38+D52+D66+D80+D94+D108)</f>
        <v>13406.18</v>
      </c>
      <c r="E16" s="43">
        <f t="shared" ref="E16" si="5">SUM(E24+E38+E52+E66+E80+E94+E108)</f>
        <v>15579.77</v>
      </c>
      <c r="F16" s="43">
        <f>SUM(F17+F18+F19+F20+F21+F22)</f>
        <v>9459.5</v>
      </c>
      <c r="G16" s="43">
        <f t="shared" ref="G16:K16" si="6">SUM(G17+G18+G19+G20+G21+G22)</f>
        <v>5319.4</v>
      </c>
      <c r="H16" s="43">
        <f t="shared" si="6"/>
        <v>2418.502</v>
      </c>
      <c r="I16" s="43">
        <f t="shared" si="6"/>
        <v>950.8</v>
      </c>
      <c r="J16" s="43">
        <f t="shared" si="6"/>
        <v>1040.2</v>
      </c>
      <c r="K16" s="39">
        <f t="shared" si="6"/>
        <v>1051.8</v>
      </c>
    </row>
    <row r="17" spans="1:11" ht="19.5" customHeight="1" x14ac:dyDescent="0.25">
      <c r="A17" s="272"/>
      <c r="B17" s="275"/>
      <c r="C17" s="46" t="s">
        <v>9</v>
      </c>
      <c r="D17" s="43"/>
      <c r="E17" s="39"/>
      <c r="F17" s="39"/>
      <c r="G17" s="39"/>
      <c r="H17" s="29"/>
      <c r="I17" s="153"/>
      <c r="J17" s="192"/>
      <c r="K17" s="155"/>
    </row>
    <row r="18" spans="1:11" ht="15.75" x14ac:dyDescent="0.25">
      <c r="A18" s="272"/>
      <c r="B18" s="275"/>
      <c r="C18" s="47" t="s">
        <v>4</v>
      </c>
      <c r="D18" s="43"/>
      <c r="E18" s="39">
        <f>SUM(E26+E40+E54+E68+E82+E96+E110)</f>
        <v>330</v>
      </c>
      <c r="F18" s="39"/>
      <c r="G18" s="39"/>
      <c r="H18" s="29"/>
      <c r="I18" s="153"/>
      <c r="J18" s="192"/>
      <c r="K18" s="155"/>
    </row>
    <row r="19" spans="1:11" ht="15.75" x14ac:dyDescent="0.25">
      <c r="A19" s="272"/>
      <c r="B19" s="275"/>
      <c r="C19" s="47" t="s">
        <v>5</v>
      </c>
      <c r="D19" s="43">
        <f>SUM(D27+D41+D55+D69+D83+D97+D111)</f>
        <v>13406.18</v>
      </c>
      <c r="E19" s="43">
        <f t="shared" ref="E19" si="7">SUM(E27+E41+E55+E69+E83+E97+E111)</f>
        <v>15249.77</v>
      </c>
      <c r="F19" s="43">
        <f>SUM(F34+F48+F62+F76+F90+F104+F118+F125+F132+F139)</f>
        <v>9459.5</v>
      </c>
      <c r="G19" s="43">
        <f>SUM(G34+G48+G62+G76+G90+G104+G118+G125+G132+G139)</f>
        <v>5319.4</v>
      </c>
      <c r="H19" s="43">
        <f t="shared" ref="H19:K19" si="8">SUM(H34+H48+H62+H76+H90+H104+H118+H125+H132+H139)</f>
        <v>2418.502</v>
      </c>
      <c r="I19" s="43">
        <f t="shared" si="8"/>
        <v>950.8</v>
      </c>
      <c r="J19" s="43">
        <f t="shared" si="8"/>
        <v>1040.2</v>
      </c>
      <c r="K19" s="39">
        <f t="shared" si="8"/>
        <v>1051.8</v>
      </c>
    </row>
    <row r="20" spans="1:11" ht="31.5" x14ac:dyDescent="0.25">
      <c r="A20" s="272"/>
      <c r="B20" s="275"/>
      <c r="C20" s="48" t="s">
        <v>35</v>
      </c>
      <c r="D20" s="43"/>
      <c r="E20" s="39"/>
      <c r="F20" s="39"/>
      <c r="G20" s="39"/>
      <c r="H20" s="29"/>
      <c r="I20" s="153"/>
      <c r="J20" s="192"/>
      <c r="K20" s="155"/>
    </row>
    <row r="21" spans="1:11" ht="15.75" x14ac:dyDescent="0.25">
      <c r="A21" s="272"/>
      <c r="B21" s="275"/>
      <c r="C21" s="47" t="s">
        <v>6</v>
      </c>
      <c r="D21" s="43"/>
      <c r="E21" s="39"/>
      <c r="F21" s="39"/>
      <c r="G21" s="39"/>
      <c r="H21" s="29"/>
      <c r="I21" s="153"/>
      <c r="J21" s="192"/>
      <c r="K21" s="155"/>
    </row>
    <row r="22" spans="1:11" ht="15.75" x14ac:dyDescent="0.25">
      <c r="A22" s="273"/>
      <c r="B22" s="276"/>
      <c r="C22" s="47" t="s">
        <v>10</v>
      </c>
      <c r="D22" s="43"/>
      <c r="E22" s="39"/>
      <c r="F22" s="39"/>
      <c r="G22" s="39"/>
      <c r="H22" s="29"/>
      <c r="I22" s="153"/>
      <c r="J22" s="192"/>
      <c r="K22" s="155"/>
    </row>
    <row r="23" spans="1:11" ht="15.75" x14ac:dyDescent="0.25">
      <c r="A23" s="42" t="s">
        <v>0</v>
      </c>
      <c r="B23" s="61"/>
      <c r="C23" s="49"/>
      <c r="D23" s="43"/>
      <c r="E23" s="39"/>
      <c r="F23" s="39"/>
      <c r="G23" s="39"/>
      <c r="H23" s="29"/>
      <c r="I23" s="153"/>
      <c r="J23" s="192"/>
      <c r="K23" s="155"/>
    </row>
    <row r="24" spans="1:11" ht="15.75" x14ac:dyDescent="0.25">
      <c r="A24" s="259" t="s">
        <v>26</v>
      </c>
      <c r="B24" s="244" t="s">
        <v>86</v>
      </c>
      <c r="C24" s="45" t="s">
        <v>7</v>
      </c>
      <c r="D24" s="43">
        <f>SUM(D27)</f>
        <v>150</v>
      </c>
      <c r="E24" s="43">
        <f t="shared" ref="E24:K24" si="9">SUM(E27)</f>
        <v>140</v>
      </c>
      <c r="F24" s="43">
        <f t="shared" si="9"/>
        <v>0</v>
      </c>
      <c r="G24" s="43">
        <f t="shared" si="9"/>
        <v>0</v>
      </c>
      <c r="H24" s="43">
        <f t="shared" si="9"/>
        <v>0</v>
      </c>
      <c r="I24" s="43">
        <f t="shared" si="9"/>
        <v>0</v>
      </c>
      <c r="J24" s="43">
        <f t="shared" si="9"/>
        <v>0</v>
      </c>
      <c r="K24" s="39">
        <f t="shared" si="9"/>
        <v>0</v>
      </c>
    </row>
    <row r="25" spans="1:11" ht="31.5" x14ac:dyDescent="0.25">
      <c r="A25" s="260"/>
      <c r="B25" s="245"/>
      <c r="C25" s="46" t="s">
        <v>9</v>
      </c>
      <c r="D25" s="43"/>
      <c r="E25" s="39"/>
      <c r="F25" s="39"/>
      <c r="G25" s="39"/>
      <c r="H25" s="29"/>
      <c r="I25" s="153"/>
      <c r="J25" s="192"/>
      <c r="K25" s="155"/>
    </row>
    <row r="26" spans="1:11" ht="15.75" x14ac:dyDescent="0.25">
      <c r="A26" s="260"/>
      <c r="B26" s="245"/>
      <c r="C26" s="47" t="s">
        <v>4</v>
      </c>
      <c r="D26" s="43"/>
      <c r="E26" s="39"/>
      <c r="F26" s="39"/>
      <c r="G26" s="39"/>
      <c r="H26" s="29"/>
      <c r="I26" s="153"/>
      <c r="J26" s="192"/>
      <c r="K26" s="155"/>
    </row>
    <row r="27" spans="1:11" ht="15.75" x14ac:dyDescent="0.25">
      <c r="A27" s="260"/>
      <c r="B27" s="245"/>
      <c r="C27" s="47" t="s">
        <v>5</v>
      </c>
      <c r="D27" s="43">
        <v>150</v>
      </c>
      <c r="E27" s="39">
        <v>140</v>
      </c>
      <c r="F27" s="39"/>
      <c r="G27" s="39"/>
      <c r="H27" s="29"/>
      <c r="I27" s="153"/>
      <c r="J27" s="192"/>
      <c r="K27" s="155"/>
    </row>
    <row r="28" spans="1:11" ht="31.5" x14ac:dyDescent="0.25">
      <c r="A28" s="260"/>
      <c r="B28" s="245"/>
      <c r="C28" s="48" t="s">
        <v>35</v>
      </c>
      <c r="D28" s="43"/>
      <c r="E28" s="39"/>
      <c r="F28" s="39"/>
      <c r="G28" s="39"/>
      <c r="H28" s="29"/>
      <c r="I28" s="153"/>
      <c r="J28" s="192"/>
      <c r="K28" s="155"/>
    </row>
    <row r="29" spans="1:11" ht="15.75" x14ac:dyDescent="0.25">
      <c r="A29" s="260"/>
      <c r="B29" s="245"/>
      <c r="C29" s="47" t="s">
        <v>6</v>
      </c>
      <c r="D29" s="43"/>
      <c r="E29" s="39"/>
      <c r="F29" s="39"/>
      <c r="G29" s="39"/>
      <c r="H29" s="29"/>
      <c r="I29" s="153"/>
      <c r="J29" s="192"/>
      <c r="K29" s="155"/>
    </row>
    <row r="30" spans="1:11" ht="15.75" x14ac:dyDescent="0.25">
      <c r="A30" s="261"/>
      <c r="B30" s="254"/>
      <c r="C30" s="47" t="s">
        <v>10</v>
      </c>
      <c r="D30" s="43"/>
      <c r="E30" s="39"/>
      <c r="F30" s="39"/>
      <c r="G30" s="39"/>
      <c r="H30" s="29"/>
      <c r="I30" s="153"/>
      <c r="J30" s="192"/>
      <c r="K30" s="155"/>
    </row>
    <row r="31" spans="1:11" ht="15.75" x14ac:dyDescent="0.25">
      <c r="A31" s="267" t="s">
        <v>168</v>
      </c>
      <c r="B31" s="237" t="s">
        <v>167</v>
      </c>
      <c r="C31" s="45" t="s">
        <v>7</v>
      </c>
      <c r="D31" s="43"/>
      <c r="E31" s="43"/>
      <c r="F31" s="43">
        <f>F32+F33+F34+F35+F36+F37</f>
        <v>1713</v>
      </c>
      <c r="G31" s="43">
        <f t="shared" ref="G31:K31" si="10">G32+G33+G34+G35+G36+G37</f>
        <v>1964</v>
      </c>
      <c r="H31" s="43">
        <f t="shared" si="10"/>
        <v>518.40200000000004</v>
      </c>
      <c r="I31" s="43">
        <f t="shared" si="10"/>
        <v>512.79999999999995</v>
      </c>
      <c r="J31" s="43">
        <f t="shared" si="10"/>
        <v>602.20000000000005</v>
      </c>
      <c r="K31" s="39">
        <f t="shared" si="10"/>
        <v>613.79999999999995</v>
      </c>
    </row>
    <row r="32" spans="1:11" ht="17.25" customHeight="1" x14ac:dyDescent="0.25">
      <c r="A32" s="268"/>
      <c r="B32" s="238"/>
      <c r="C32" s="46" t="s">
        <v>9</v>
      </c>
      <c r="D32" s="43"/>
      <c r="E32" s="43"/>
      <c r="F32" s="43"/>
      <c r="G32" s="43"/>
      <c r="H32" s="153"/>
      <c r="I32" s="153"/>
      <c r="J32" s="192"/>
      <c r="K32" s="155"/>
    </row>
    <row r="33" spans="1:11" ht="15.75" x14ac:dyDescent="0.25">
      <c r="A33" s="268"/>
      <c r="B33" s="238"/>
      <c r="C33" s="47" t="s">
        <v>4</v>
      </c>
      <c r="D33" s="43"/>
      <c r="E33" s="43"/>
      <c r="F33" s="43"/>
      <c r="G33" s="43"/>
      <c r="H33" s="153"/>
      <c r="I33" s="153"/>
      <c r="J33" s="192"/>
      <c r="K33" s="155"/>
    </row>
    <row r="34" spans="1:11" ht="15.75" x14ac:dyDescent="0.25">
      <c r="A34" s="268"/>
      <c r="B34" s="238"/>
      <c r="C34" s="47" t="s">
        <v>5</v>
      </c>
      <c r="D34" s="43"/>
      <c r="E34" s="43"/>
      <c r="F34" s="43">
        <v>1713</v>
      </c>
      <c r="G34" s="43">
        <f>обос!K17</f>
        <v>1964</v>
      </c>
      <c r="H34" s="153">
        <f>обос!L17</f>
        <v>518.40200000000004</v>
      </c>
      <c r="I34" s="153">
        <f>обос!M17</f>
        <v>512.79999999999995</v>
      </c>
      <c r="J34" s="153">
        <f>обос!N17</f>
        <v>602.20000000000005</v>
      </c>
      <c r="K34" s="29">
        <f>обос!O17</f>
        <v>613.79999999999995</v>
      </c>
    </row>
    <row r="35" spans="1:11" ht="31.5" x14ac:dyDescent="0.25">
      <c r="A35" s="268"/>
      <c r="B35" s="238"/>
      <c r="C35" s="48" t="s">
        <v>35</v>
      </c>
      <c r="D35" s="43"/>
      <c r="E35" s="43"/>
      <c r="F35" s="43"/>
      <c r="G35" s="43"/>
      <c r="H35" s="153"/>
      <c r="I35" s="153"/>
      <c r="J35" s="192"/>
      <c r="K35" s="155"/>
    </row>
    <row r="36" spans="1:11" ht="15.75" x14ac:dyDescent="0.25">
      <c r="A36" s="268"/>
      <c r="B36" s="238"/>
      <c r="C36" s="47" t="s">
        <v>6</v>
      </c>
      <c r="D36" s="43"/>
      <c r="E36" s="43"/>
      <c r="F36" s="43"/>
      <c r="G36" s="43"/>
      <c r="H36" s="153"/>
      <c r="I36" s="153"/>
      <c r="J36" s="192"/>
      <c r="K36" s="155"/>
    </row>
    <row r="37" spans="1:11" ht="15.75" x14ac:dyDescent="0.25">
      <c r="A37" s="269"/>
      <c r="B37" s="239"/>
      <c r="C37" s="47" t="s">
        <v>10</v>
      </c>
      <c r="D37" s="43"/>
      <c r="E37" s="43"/>
      <c r="F37" s="43"/>
      <c r="G37" s="43"/>
      <c r="H37" s="153"/>
      <c r="I37" s="153"/>
      <c r="J37" s="192"/>
      <c r="K37" s="155"/>
    </row>
    <row r="38" spans="1:11" ht="15.75" customHeight="1" x14ac:dyDescent="0.25">
      <c r="A38" s="259" t="s">
        <v>33</v>
      </c>
      <c r="B38" s="244" t="s">
        <v>128</v>
      </c>
      <c r="C38" s="45" t="s">
        <v>7</v>
      </c>
      <c r="D38" s="43">
        <f>SUM(D44+D43+D42+D41+D39)</f>
        <v>1560</v>
      </c>
      <c r="E38" s="43">
        <f t="shared" ref="E38:K38" si="11">SUM(E44+E43+E42+E41+E39)</f>
        <v>1891.7</v>
      </c>
      <c r="F38" s="43">
        <f t="shared" si="11"/>
        <v>0</v>
      </c>
      <c r="G38" s="43">
        <f t="shared" si="11"/>
        <v>0</v>
      </c>
      <c r="H38" s="43">
        <f t="shared" si="11"/>
        <v>0</v>
      </c>
      <c r="I38" s="43">
        <f t="shared" si="11"/>
        <v>0</v>
      </c>
      <c r="J38" s="43">
        <f t="shared" si="11"/>
        <v>0</v>
      </c>
      <c r="K38" s="43">
        <f t="shared" si="11"/>
        <v>0</v>
      </c>
    </row>
    <row r="39" spans="1:11" ht="15.75" customHeight="1" x14ac:dyDescent="0.25">
      <c r="A39" s="260"/>
      <c r="B39" s="245"/>
      <c r="C39" s="46" t="s">
        <v>9</v>
      </c>
      <c r="D39" s="43"/>
      <c r="E39" s="39"/>
      <c r="F39" s="39"/>
      <c r="G39" s="39"/>
      <c r="H39" s="29"/>
      <c r="I39" s="153"/>
      <c r="J39" s="192"/>
      <c r="K39" s="155"/>
    </row>
    <row r="40" spans="1:11" ht="15.75" x14ac:dyDescent="0.25">
      <c r="A40" s="260"/>
      <c r="B40" s="245"/>
      <c r="C40" s="47" t="s">
        <v>4</v>
      </c>
      <c r="D40" s="43"/>
      <c r="E40" s="39"/>
      <c r="F40" s="39"/>
      <c r="G40" s="39"/>
      <c r="H40" s="29"/>
      <c r="I40" s="153"/>
      <c r="J40" s="192"/>
      <c r="K40" s="155"/>
    </row>
    <row r="41" spans="1:11" ht="15.75" x14ac:dyDescent="0.25">
      <c r="A41" s="260"/>
      <c r="B41" s="245"/>
      <c r="C41" s="47" t="s">
        <v>5</v>
      </c>
      <c r="D41" s="43">
        <v>1560</v>
      </c>
      <c r="E41" s="39">
        <v>1891.7</v>
      </c>
      <c r="F41" s="39"/>
      <c r="G41" s="39"/>
      <c r="H41" s="29"/>
      <c r="I41" s="153"/>
      <c r="J41" s="192"/>
      <c r="K41" s="155"/>
    </row>
    <row r="42" spans="1:11" ht="31.5" x14ac:dyDescent="0.25">
      <c r="A42" s="260"/>
      <c r="B42" s="245"/>
      <c r="C42" s="48" t="s">
        <v>35</v>
      </c>
      <c r="D42" s="43"/>
      <c r="E42" s="39"/>
      <c r="F42" s="39"/>
      <c r="G42" s="39"/>
      <c r="H42" s="29"/>
      <c r="I42" s="153"/>
      <c r="J42" s="192"/>
      <c r="K42" s="155"/>
    </row>
    <row r="43" spans="1:11" ht="15.75" x14ac:dyDescent="0.25">
      <c r="A43" s="260"/>
      <c r="B43" s="245"/>
      <c r="C43" s="47" t="s">
        <v>6</v>
      </c>
      <c r="D43" s="43"/>
      <c r="E43" s="39"/>
      <c r="F43" s="39"/>
      <c r="G43" s="39"/>
      <c r="H43" s="29"/>
      <c r="I43" s="153"/>
      <c r="J43" s="192"/>
      <c r="K43" s="155"/>
    </row>
    <row r="44" spans="1:11" ht="15.75" x14ac:dyDescent="0.25">
      <c r="A44" s="261"/>
      <c r="B44" s="254"/>
      <c r="C44" s="47" t="s">
        <v>10</v>
      </c>
      <c r="D44" s="43"/>
      <c r="E44" s="39"/>
      <c r="F44" s="39"/>
      <c r="G44" s="39"/>
      <c r="H44" s="29"/>
      <c r="I44" s="153"/>
      <c r="J44" s="192"/>
      <c r="K44" s="155"/>
    </row>
    <row r="45" spans="1:11" ht="15.75" x14ac:dyDescent="0.25">
      <c r="A45" s="267" t="s">
        <v>47</v>
      </c>
      <c r="B45" s="237" t="s">
        <v>170</v>
      </c>
      <c r="C45" s="45" t="s">
        <v>7</v>
      </c>
      <c r="D45" s="43"/>
      <c r="E45" s="43"/>
      <c r="F45" s="43">
        <f>F46+F47+F48+F49+F50+F51</f>
        <v>304</v>
      </c>
      <c r="G45" s="43">
        <f t="shared" ref="G45:K45" si="12">G46+G47+G48+G49+G50+G51</f>
        <v>228</v>
      </c>
      <c r="H45" s="43">
        <f t="shared" si="12"/>
        <v>60</v>
      </c>
      <c r="I45" s="43">
        <f t="shared" si="12"/>
        <v>40</v>
      </c>
      <c r="J45" s="43">
        <f t="shared" si="12"/>
        <v>40</v>
      </c>
      <c r="K45" s="39">
        <f t="shared" si="12"/>
        <v>40</v>
      </c>
    </row>
    <row r="46" spans="1:11" ht="16.5" customHeight="1" x14ac:dyDescent="0.25">
      <c r="A46" s="268"/>
      <c r="B46" s="238"/>
      <c r="C46" s="46" t="s">
        <v>9</v>
      </c>
      <c r="D46" s="43"/>
      <c r="E46" s="43"/>
      <c r="F46" s="43"/>
      <c r="G46" s="43"/>
      <c r="H46" s="153"/>
      <c r="I46" s="153"/>
      <c r="J46" s="192"/>
      <c r="K46" s="155"/>
    </row>
    <row r="47" spans="1:11" ht="15.75" x14ac:dyDescent="0.25">
      <c r="A47" s="268"/>
      <c r="B47" s="238"/>
      <c r="C47" s="47" t="s">
        <v>4</v>
      </c>
      <c r="D47" s="43"/>
      <c r="E47" s="43"/>
      <c r="F47" s="43">
        <v>165</v>
      </c>
      <c r="G47" s="43"/>
      <c r="H47" s="153"/>
      <c r="I47" s="153"/>
      <c r="J47" s="192"/>
      <c r="K47" s="155"/>
    </row>
    <row r="48" spans="1:11" ht="15.75" x14ac:dyDescent="0.25">
      <c r="A48" s="268"/>
      <c r="B48" s="238"/>
      <c r="C48" s="47" t="s">
        <v>5</v>
      </c>
      <c r="D48" s="43"/>
      <c r="E48" s="43"/>
      <c r="F48" s="43">
        <v>139</v>
      </c>
      <c r="G48" s="43">
        <f>обос!K22</f>
        <v>228</v>
      </c>
      <c r="H48" s="153">
        <f>обос!L22</f>
        <v>60</v>
      </c>
      <c r="I48" s="153">
        <f>обос!M22</f>
        <v>40</v>
      </c>
      <c r="J48" s="153">
        <f>обос!N22</f>
        <v>40</v>
      </c>
      <c r="K48" s="29">
        <f>обос!O22</f>
        <v>40</v>
      </c>
    </row>
    <row r="49" spans="1:11" ht="31.5" x14ac:dyDescent="0.25">
      <c r="A49" s="268"/>
      <c r="B49" s="238"/>
      <c r="C49" s="48" t="s">
        <v>35</v>
      </c>
      <c r="D49" s="43"/>
      <c r="E49" s="43"/>
      <c r="F49" s="43"/>
      <c r="G49" s="43"/>
      <c r="H49" s="153"/>
      <c r="I49" s="153"/>
      <c r="J49" s="192"/>
      <c r="K49" s="155"/>
    </row>
    <row r="50" spans="1:11" ht="15.75" x14ac:dyDescent="0.25">
      <c r="A50" s="268"/>
      <c r="B50" s="238"/>
      <c r="C50" s="47" t="s">
        <v>6</v>
      </c>
      <c r="D50" s="43"/>
      <c r="E50" s="43"/>
      <c r="F50" s="43"/>
      <c r="G50" s="43"/>
      <c r="H50" s="153"/>
      <c r="I50" s="153"/>
      <c r="J50" s="192"/>
      <c r="K50" s="155"/>
    </row>
    <row r="51" spans="1:11" ht="15.75" x14ac:dyDescent="0.25">
      <c r="A51" s="269"/>
      <c r="B51" s="239"/>
      <c r="C51" s="47" t="s">
        <v>10</v>
      </c>
      <c r="D51" s="43"/>
      <c r="E51" s="43"/>
      <c r="F51" s="43"/>
      <c r="G51" s="43"/>
      <c r="H51" s="153"/>
      <c r="I51" s="153"/>
      <c r="J51" s="192"/>
      <c r="K51" s="155"/>
    </row>
    <row r="52" spans="1:11" ht="15.75" x14ac:dyDescent="0.25">
      <c r="A52" s="259" t="s">
        <v>55</v>
      </c>
      <c r="B52" s="244" t="s">
        <v>129</v>
      </c>
      <c r="C52" s="45" t="s">
        <v>7</v>
      </c>
      <c r="D52" s="43">
        <f>SUM(D58+D57+D56+D55+D53)</f>
        <v>100</v>
      </c>
      <c r="E52" s="43">
        <f t="shared" ref="E52:K52" si="13">SUM(E58+E57+E56+E55+E53)</f>
        <v>400</v>
      </c>
      <c r="F52" s="43">
        <f t="shared" si="13"/>
        <v>0</v>
      </c>
      <c r="G52" s="43">
        <f t="shared" si="13"/>
        <v>0</v>
      </c>
      <c r="H52" s="43">
        <f t="shared" si="13"/>
        <v>0</v>
      </c>
      <c r="I52" s="43">
        <f t="shared" si="13"/>
        <v>0</v>
      </c>
      <c r="J52" s="43">
        <f t="shared" si="13"/>
        <v>0</v>
      </c>
      <c r="K52" s="39">
        <f t="shared" si="13"/>
        <v>0</v>
      </c>
    </row>
    <row r="53" spans="1:11" ht="15" customHeight="1" x14ac:dyDescent="0.25">
      <c r="A53" s="260"/>
      <c r="B53" s="245"/>
      <c r="C53" s="46" t="s">
        <v>9</v>
      </c>
      <c r="D53" s="43"/>
      <c r="E53" s="39"/>
      <c r="F53" s="39"/>
      <c r="G53" s="39"/>
      <c r="H53" s="29"/>
      <c r="I53" s="153"/>
      <c r="J53" s="192"/>
      <c r="K53" s="155"/>
    </row>
    <row r="54" spans="1:11" ht="15.75" x14ac:dyDescent="0.25">
      <c r="A54" s="260"/>
      <c r="B54" s="245"/>
      <c r="C54" s="47" t="s">
        <v>4</v>
      </c>
      <c r="D54" s="43"/>
      <c r="E54" s="39"/>
      <c r="F54" s="39"/>
      <c r="G54" s="39"/>
      <c r="H54" s="29"/>
      <c r="I54" s="153"/>
      <c r="J54" s="192"/>
      <c r="K54" s="155"/>
    </row>
    <row r="55" spans="1:11" ht="15.75" x14ac:dyDescent="0.25">
      <c r="A55" s="260"/>
      <c r="B55" s="245"/>
      <c r="C55" s="47" t="s">
        <v>5</v>
      </c>
      <c r="D55" s="43">
        <v>100</v>
      </c>
      <c r="E55" s="39">
        <v>400</v>
      </c>
      <c r="F55" s="39"/>
      <c r="G55" s="39"/>
      <c r="H55" s="29"/>
      <c r="I55" s="153"/>
      <c r="J55" s="192"/>
      <c r="K55" s="155"/>
    </row>
    <row r="56" spans="1:11" ht="31.5" x14ac:dyDescent="0.25">
      <c r="A56" s="260"/>
      <c r="B56" s="245"/>
      <c r="C56" s="48" t="s">
        <v>35</v>
      </c>
      <c r="D56" s="43"/>
      <c r="E56" s="39"/>
      <c r="F56" s="39"/>
      <c r="G56" s="39"/>
      <c r="H56" s="29"/>
      <c r="I56" s="153"/>
      <c r="J56" s="192"/>
      <c r="K56" s="155"/>
    </row>
    <row r="57" spans="1:11" ht="15.75" x14ac:dyDescent="0.25">
      <c r="A57" s="260"/>
      <c r="B57" s="245"/>
      <c r="C57" s="47" t="s">
        <v>6</v>
      </c>
      <c r="D57" s="43"/>
      <c r="E57" s="39"/>
      <c r="F57" s="39"/>
      <c r="G57" s="39"/>
      <c r="H57" s="29"/>
      <c r="I57" s="153"/>
      <c r="J57" s="192"/>
      <c r="K57" s="155"/>
    </row>
    <row r="58" spans="1:11" ht="15.75" x14ac:dyDescent="0.25">
      <c r="A58" s="261"/>
      <c r="B58" s="254"/>
      <c r="C58" s="47" t="s">
        <v>10</v>
      </c>
      <c r="D58" s="43"/>
      <c r="E58" s="39"/>
      <c r="F58" s="39"/>
      <c r="G58" s="39"/>
      <c r="H58" s="29"/>
      <c r="I58" s="153"/>
      <c r="J58" s="192"/>
      <c r="K58" s="155"/>
    </row>
    <row r="59" spans="1:11" ht="15.75" x14ac:dyDescent="0.25">
      <c r="A59" s="267" t="s">
        <v>48</v>
      </c>
      <c r="B59" s="237" t="s">
        <v>171</v>
      </c>
      <c r="C59" s="45" t="s">
        <v>7</v>
      </c>
      <c r="D59" s="43"/>
      <c r="E59" s="43"/>
      <c r="F59" s="43">
        <f>F60+F61+F62+F63+F64+F65</f>
        <v>1326.5</v>
      </c>
      <c r="G59" s="43">
        <f t="shared" ref="G59:K59" si="14">G60+G61+G62+G63+G64+G65</f>
        <v>2617</v>
      </c>
      <c r="H59" s="43">
        <f t="shared" si="14"/>
        <v>1413.1</v>
      </c>
      <c r="I59" s="43">
        <f t="shared" si="14"/>
        <v>191</v>
      </c>
      <c r="J59" s="43">
        <f t="shared" si="14"/>
        <v>191</v>
      </c>
      <c r="K59" s="39">
        <f t="shared" si="14"/>
        <v>191</v>
      </c>
    </row>
    <row r="60" spans="1:11" ht="18" customHeight="1" x14ac:dyDescent="0.25">
      <c r="A60" s="268"/>
      <c r="B60" s="238"/>
      <c r="C60" s="46" t="s">
        <v>9</v>
      </c>
      <c r="D60" s="43"/>
      <c r="E60" s="43"/>
      <c r="F60" s="43"/>
      <c r="G60" s="43"/>
      <c r="H60" s="153"/>
      <c r="I60" s="153"/>
      <c r="J60" s="192"/>
      <c r="K60" s="155"/>
    </row>
    <row r="61" spans="1:11" ht="15.75" x14ac:dyDescent="0.25">
      <c r="A61" s="268"/>
      <c r="B61" s="238"/>
      <c r="C61" s="47" t="s">
        <v>4</v>
      </c>
      <c r="D61" s="43"/>
      <c r="E61" s="43"/>
      <c r="F61" s="43"/>
      <c r="G61" s="43"/>
      <c r="H61" s="153">
        <f>обос!L28</f>
        <v>3</v>
      </c>
      <c r="I61" s="153">
        <f>обос!M28</f>
        <v>3</v>
      </c>
      <c r="J61" s="153">
        <f>обос!N28</f>
        <v>3</v>
      </c>
      <c r="K61" s="29">
        <f>обос!O28</f>
        <v>3</v>
      </c>
    </row>
    <row r="62" spans="1:11" ht="15.75" x14ac:dyDescent="0.25">
      <c r="A62" s="268"/>
      <c r="B62" s="238"/>
      <c r="C62" s="47" t="s">
        <v>5</v>
      </c>
      <c r="D62" s="43"/>
      <c r="E62" s="43"/>
      <c r="F62" s="43">
        <v>1326.5</v>
      </c>
      <c r="G62" s="43">
        <f>обос!K26</f>
        <v>2617</v>
      </c>
      <c r="H62" s="43">
        <f>обос!L26</f>
        <v>1410.1</v>
      </c>
      <c r="I62" s="43">
        <f>обос!M26</f>
        <v>188</v>
      </c>
      <c r="J62" s="43">
        <f>обос!N26</f>
        <v>188</v>
      </c>
      <c r="K62" s="39">
        <f>обос!O26</f>
        <v>188</v>
      </c>
    </row>
    <row r="63" spans="1:11" ht="31.5" x14ac:dyDescent="0.25">
      <c r="A63" s="268"/>
      <c r="B63" s="238"/>
      <c r="C63" s="48" t="s">
        <v>35</v>
      </c>
      <c r="D63" s="43"/>
      <c r="E63" s="43"/>
      <c r="F63" s="43"/>
      <c r="G63" s="43"/>
      <c r="H63" s="153"/>
      <c r="I63" s="153"/>
      <c r="J63" s="192"/>
      <c r="K63" s="155"/>
    </row>
    <row r="64" spans="1:11" ht="15.75" x14ac:dyDescent="0.25">
      <c r="A64" s="268"/>
      <c r="B64" s="238"/>
      <c r="C64" s="47" t="s">
        <v>6</v>
      </c>
      <c r="D64" s="43"/>
      <c r="E64" s="43"/>
      <c r="F64" s="43"/>
      <c r="G64" s="43"/>
      <c r="H64" s="153"/>
      <c r="I64" s="153"/>
      <c r="J64" s="192"/>
      <c r="K64" s="155"/>
    </row>
    <row r="65" spans="1:11" ht="15.75" x14ac:dyDescent="0.25">
      <c r="A65" s="269"/>
      <c r="B65" s="239"/>
      <c r="C65" s="47" t="s">
        <v>10</v>
      </c>
      <c r="D65" s="43"/>
      <c r="E65" s="43"/>
      <c r="F65" s="43"/>
      <c r="G65" s="43"/>
      <c r="H65" s="153"/>
      <c r="I65" s="153"/>
      <c r="J65" s="192"/>
      <c r="K65" s="155"/>
    </row>
    <row r="66" spans="1:11" ht="15.75" x14ac:dyDescent="0.25">
      <c r="A66" s="259" t="s">
        <v>49</v>
      </c>
      <c r="B66" s="244" t="s">
        <v>89</v>
      </c>
      <c r="C66" s="45" t="s">
        <v>7</v>
      </c>
      <c r="D66" s="43">
        <f>SUM(D72+D71+D70+D69)</f>
        <v>1000</v>
      </c>
      <c r="E66" s="43">
        <f t="shared" ref="E66:K66" si="15">SUM(E72+E71+E70+E69)</f>
        <v>250</v>
      </c>
      <c r="F66" s="43">
        <f t="shared" si="15"/>
        <v>0</v>
      </c>
      <c r="G66" s="43">
        <f t="shared" si="15"/>
        <v>0</v>
      </c>
      <c r="H66" s="43">
        <f t="shared" si="15"/>
        <v>0</v>
      </c>
      <c r="I66" s="43">
        <f t="shared" si="15"/>
        <v>0</v>
      </c>
      <c r="J66" s="43">
        <f t="shared" si="15"/>
        <v>0</v>
      </c>
      <c r="K66" s="39">
        <f t="shared" si="15"/>
        <v>0</v>
      </c>
    </row>
    <row r="67" spans="1:11" ht="19.5" customHeight="1" x14ac:dyDescent="0.25">
      <c r="A67" s="260"/>
      <c r="B67" s="245"/>
      <c r="C67" s="46" t="s">
        <v>9</v>
      </c>
      <c r="D67" s="43"/>
      <c r="E67" s="39"/>
      <c r="F67" s="39"/>
      <c r="G67" s="39"/>
      <c r="H67" s="50"/>
      <c r="I67" s="168"/>
      <c r="J67" s="192"/>
      <c r="K67" s="155"/>
    </row>
    <row r="68" spans="1:11" ht="15.75" x14ac:dyDescent="0.25">
      <c r="A68" s="260"/>
      <c r="B68" s="245"/>
      <c r="C68" s="47" t="s">
        <v>4</v>
      </c>
      <c r="D68" s="43"/>
      <c r="E68" s="39"/>
      <c r="F68" s="39"/>
      <c r="G68" s="39"/>
      <c r="H68" s="50"/>
      <c r="I68" s="168"/>
      <c r="J68" s="192"/>
      <c r="K68" s="155"/>
    </row>
    <row r="69" spans="1:11" ht="15.75" x14ac:dyDescent="0.25">
      <c r="A69" s="260"/>
      <c r="B69" s="245"/>
      <c r="C69" s="47" t="s">
        <v>5</v>
      </c>
      <c r="D69" s="43">
        <v>1000</v>
      </c>
      <c r="E69" s="39">
        <v>250</v>
      </c>
      <c r="F69" s="39"/>
      <c r="G69" s="39"/>
      <c r="H69" s="50"/>
      <c r="I69" s="168"/>
      <c r="J69" s="192"/>
      <c r="K69" s="155"/>
    </row>
    <row r="70" spans="1:11" ht="31.5" x14ac:dyDescent="0.25">
      <c r="A70" s="260"/>
      <c r="B70" s="245"/>
      <c r="C70" s="48" t="s">
        <v>35</v>
      </c>
      <c r="D70" s="43"/>
      <c r="E70" s="39"/>
      <c r="F70" s="39"/>
      <c r="G70" s="39"/>
      <c r="H70" s="29"/>
      <c r="I70" s="168"/>
      <c r="J70" s="192"/>
      <c r="K70" s="155"/>
    </row>
    <row r="71" spans="1:11" ht="15.75" x14ac:dyDescent="0.25">
      <c r="A71" s="260"/>
      <c r="B71" s="245"/>
      <c r="C71" s="47" t="s">
        <v>6</v>
      </c>
      <c r="D71" s="43"/>
      <c r="E71" s="39"/>
      <c r="F71" s="39"/>
      <c r="G71" s="39"/>
      <c r="H71" s="29"/>
      <c r="I71" s="153"/>
      <c r="J71" s="192"/>
      <c r="K71" s="155"/>
    </row>
    <row r="72" spans="1:11" ht="15.75" x14ac:dyDescent="0.25">
      <c r="A72" s="261"/>
      <c r="B72" s="254"/>
      <c r="C72" s="47" t="s">
        <v>10</v>
      </c>
      <c r="D72" s="43"/>
      <c r="E72" s="39"/>
      <c r="F72" s="39"/>
      <c r="G72" s="39"/>
      <c r="H72" s="29"/>
      <c r="I72" s="153"/>
      <c r="J72" s="192"/>
      <c r="K72" s="155"/>
    </row>
    <row r="73" spans="1:11" ht="15.75" x14ac:dyDescent="0.25">
      <c r="A73" s="267" t="s">
        <v>49</v>
      </c>
      <c r="B73" s="237" t="s">
        <v>172</v>
      </c>
      <c r="C73" s="45" t="s">
        <v>7</v>
      </c>
      <c r="D73" s="43"/>
      <c r="E73" s="43"/>
      <c r="F73" s="43">
        <f>F74+F75+F76+F77+F78+F79</f>
        <v>479</v>
      </c>
      <c r="G73" s="43">
        <f t="shared" ref="G73:K73" si="16">G74+G75+G76+G77+G78+G79</f>
        <v>40</v>
      </c>
      <c r="H73" s="43">
        <f t="shared" si="16"/>
        <v>10</v>
      </c>
      <c r="I73" s="43">
        <f t="shared" si="16"/>
        <v>10</v>
      </c>
      <c r="J73" s="43">
        <f t="shared" si="16"/>
        <v>10</v>
      </c>
      <c r="K73" s="39">
        <f t="shared" si="16"/>
        <v>10</v>
      </c>
    </row>
    <row r="74" spans="1:11" ht="20.25" customHeight="1" x14ac:dyDescent="0.25">
      <c r="A74" s="268"/>
      <c r="B74" s="238"/>
      <c r="C74" s="46" t="s">
        <v>9</v>
      </c>
      <c r="D74" s="43"/>
      <c r="E74" s="43"/>
      <c r="F74" s="43"/>
      <c r="G74" s="43"/>
      <c r="H74" s="153"/>
      <c r="I74" s="153"/>
      <c r="J74" s="192"/>
      <c r="K74" s="155"/>
    </row>
    <row r="75" spans="1:11" ht="15.75" x14ac:dyDescent="0.25">
      <c r="A75" s="268"/>
      <c r="B75" s="238"/>
      <c r="C75" s="47" t="s">
        <v>4</v>
      </c>
      <c r="D75" s="43"/>
      <c r="E75" s="43"/>
      <c r="F75" s="43">
        <v>285</v>
      </c>
      <c r="G75" s="43"/>
      <c r="H75" s="153"/>
      <c r="I75" s="153"/>
      <c r="J75" s="192"/>
      <c r="K75" s="155"/>
    </row>
    <row r="76" spans="1:11" ht="15.75" x14ac:dyDescent="0.25">
      <c r="A76" s="268"/>
      <c r="B76" s="238"/>
      <c r="C76" s="47" t="s">
        <v>5</v>
      </c>
      <c r="D76" s="43"/>
      <c r="E76" s="43"/>
      <c r="F76" s="43">
        <v>194</v>
      </c>
      <c r="G76" s="43">
        <f>обос!K32</f>
        <v>40</v>
      </c>
      <c r="H76" s="153">
        <f>обос!L32</f>
        <v>10</v>
      </c>
      <c r="I76" s="153">
        <f>обос!M32</f>
        <v>10</v>
      </c>
      <c r="J76" s="153">
        <f>обос!N32</f>
        <v>10</v>
      </c>
      <c r="K76" s="29">
        <f>обос!O32</f>
        <v>10</v>
      </c>
    </row>
    <row r="77" spans="1:11" ht="31.5" x14ac:dyDescent="0.25">
      <c r="A77" s="268"/>
      <c r="B77" s="238"/>
      <c r="C77" s="48" t="s">
        <v>35</v>
      </c>
      <c r="D77" s="43"/>
      <c r="E77" s="43"/>
      <c r="F77" s="43"/>
      <c r="G77" s="43"/>
      <c r="H77" s="153"/>
      <c r="I77" s="153"/>
      <c r="J77" s="192"/>
      <c r="K77" s="155"/>
    </row>
    <row r="78" spans="1:11" ht="15.75" x14ac:dyDescent="0.25">
      <c r="A78" s="268"/>
      <c r="B78" s="238"/>
      <c r="C78" s="47" t="s">
        <v>6</v>
      </c>
      <c r="D78" s="43"/>
      <c r="E78" s="43"/>
      <c r="F78" s="43"/>
      <c r="G78" s="43"/>
      <c r="H78" s="153"/>
      <c r="I78" s="153"/>
      <c r="J78" s="192"/>
      <c r="K78" s="155"/>
    </row>
    <row r="79" spans="1:11" ht="15.75" x14ac:dyDescent="0.25">
      <c r="A79" s="269"/>
      <c r="B79" s="239"/>
      <c r="C79" s="47" t="s">
        <v>10</v>
      </c>
      <c r="D79" s="43"/>
      <c r="E79" s="43"/>
      <c r="F79" s="43"/>
      <c r="G79" s="43"/>
      <c r="H79" s="153"/>
      <c r="I79" s="153"/>
      <c r="J79" s="192"/>
      <c r="K79" s="155"/>
    </row>
    <row r="80" spans="1:11" ht="15.75" x14ac:dyDescent="0.25">
      <c r="A80" s="259" t="s">
        <v>130</v>
      </c>
      <c r="B80" s="244" t="s">
        <v>131</v>
      </c>
      <c r="C80" s="45" t="s">
        <v>7</v>
      </c>
      <c r="D80" s="43">
        <f>SUM(D81+D82+D83+D84+D85+D86)</f>
        <v>110</v>
      </c>
      <c r="E80" s="43">
        <f t="shared" ref="E80:K80" si="17">SUM(E81+E82+E83+E84+E85+E86)</f>
        <v>130</v>
      </c>
      <c r="F80" s="43">
        <f t="shared" si="17"/>
        <v>0</v>
      </c>
      <c r="G80" s="43">
        <f t="shared" si="17"/>
        <v>0</v>
      </c>
      <c r="H80" s="43">
        <f t="shared" si="17"/>
        <v>0</v>
      </c>
      <c r="I80" s="43">
        <f t="shared" si="17"/>
        <v>0</v>
      </c>
      <c r="J80" s="43">
        <f t="shared" si="17"/>
        <v>0</v>
      </c>
      <c r="K80" s="39">
        <f t="shared" si="17"/>
        <v>0</v>
      </c>
    </row>
    <row r="81" spans="1:11" ht="14.25" customHeight="1" x14ac:dyDescent="0.25">
      <c r="A81" s="260"/>
      <c r="B81" s="245"/>
      <c r="C81" s="46" t="s">
        <v>9</v>
      </c>
      <c r="D81" s="43"/>
      <c r="E81" s="39"/>
      <c r="F81" s="39"/>
      <c r="G81" s="39"/>
      <c r="H81" s="29"/>
      <c r="I81" s="153"/>
      <c r="J81" s="192"/>
      <c r="K81" s="155"/>
    </row>
    <row r="82" spans="1:11" ht="15.75" x14ac:dyDescent="0.25">
      <c r="A82" s="260"/>
      <c r="B82" s="245"/>
      <c r="C82" s="47" t="s">
        <v>4</v>
      </c>
      <c r="D82" s="43"/>
      <c r="E82" s="39"/>
      <c r="F82" s="39"/>
      <c r="G82" s="39"/>
      <c r="H82" s="29"/>
      <c r="I82" s="153"/>
      <c r="J82" s="192"/>
      <c r="K82" s="155"/>
    </row>
    <row r="83" spans="1:11" ht="15.75" x14ac:dyDescent="0.25">
      <c r="A83" s="260"/>
      <c r="B83" s="245"/>
      <c r="C83" s="47" t="s">
        <v>5</v>
      </c>
      <c r="D83" s="43">
        <v>110</v>
      </c>
      <c r="E83" s="39">
        <v>130</v>
      </c>
      <c r="F83" s="39"/>
      <c r="G83" s="39"/>
      <c r="H83" s="39"/>
      <c r="I83" s="43"/>
      <c r="J83" s="192"/>
      <c r="K83" s="155"/>
    </row>
    <row r="84" spans="1:11" ht="31.5" x14ac:dyDescent="0.25">
      <c r="A84" s="260"/>
      <c r="B84" s="245"/>
      <c r="C84" s="48" t="s">
        <v>35</v>
      </c>
      <c r="D84" s="43"/>
      <c r="E84" s="39"/>
      <c r="F84" s="39"/>
      <c r="G84" s="39"/>
      <c r="H84" s="29"/>
      <c r="I84" s="153"/>
      <c r="J84" s="192"/>
      <c r="K84" s="155"/>
    </row>
    <row r="85" spans="1:11" ht="15.75" x14ac:dyDescent="0.25">
      <c r="A85" s="260"/>
      <c r="B85" s="245"/>
      <c r="C85" s="47" t="s">
        <v>6</v>
      </c>
      <c r="D85" s="43"/>
      <c r="E85" s="39"/>
      <c r="F85" s="39"/>
      <c r="G85" s="39"/>
      <c r="H85" s="29"/>
      <c r="I85" s="153"/>
      <c r="J85" s="192"/>
      <c r="K85" s="155"/>
    </row>
    <row r="86" spans="1:11" ht="15.75" x14ac:dyDescent="0.25">
      <c r="A86" s="261"/>
      <c r="B86" s="254"/>
      <c r="C86" s="47" t="s">
        <v>10</v>
      </c>
      <c r="D86" s="43"/>
      <c r="E86" s="39"/>
      <c r="F86" s="39"/>
      <c r="G86" s="39"/>
      <c r="H86" s="29"/>
      <c r="I86" s="153"/>
      <c r="J86" s="192"/>
      <c r="K86" s="155"/>
    </row>
    <row r="87" spans="1:11" ht="15.75" x14ac:dyDescent="0.25">
      <c r="A87" s="267" t="s">
        <v>173</v>
      </c>
      <c r="B87" s="237" t="s">
        <v>174</v>
      </c>
      <c r="C87" s="45" t="s">
        <v>7</v>
      </c>
      <c r="D87" s="43"/>
      <c r="E87" s="43"/>
      <c r="F87" s="43">
        <f>F88+F89+F90+F91+F92+F93</f>
        <v>668.7</v>
      </c>
      <c r="G87" s="43">
        <f t="shared" ref="G87:K87" si="18">G88+G89+G90+G91+G92+G93</f>
        <v>470.4</v>
      </c>
      <c r="H87" s="43">
        <f t="shared" si="18"/>
        <v>420</v>
      </c>
      <c r="I87" s="43">
        <f t="shared" si="18"/>
        <v>200</v>
      </c>
      <c r="J87" s="43">
        <f t="shared" si="18"/>
        <v>200</v>
      </c>
      <c r="K87" s="39">
        <f t="shared" si="18"/>
        <v>200</v>
      </c>
    </row>
    <row r="88" spans="1:11" ht="18" customHeight="1" x14ac:dyDescent="0.25">
      <c r="A88" s="268"/>
      <c r="B88" s="238"/>
      <c r="C88" s="46" t="s">
        <v>9</v>
      </c>
      <c r="D88" s="43"/>
      <c r="E88" s="43"/>
      <c r="F88" s="43"/>
      <c r="G88" s="43"/>
      <c r="H88" s="153"/>
      <c r="I88" s="153"/>
      <c r="J88" s="192"/>
      <c r="K88" s="155"/>
    </row>
    <row r="89" spans="1:11" ht="15.75" x14ac:dyDescent="0.25">
      <c r="A89" s="268"/>
      <c r="B89" s="238"/>
      <c r="C89" s="47" t="s">
        <v>4</v>
      </c>
      <c r="D89" s="43"/>
      <c r="E89" s="43"/>
      <c r="F89" s="43">
        <v>3.7</v>
      </c>
      <c r="G89" s="43"/>
      <c r="H89" s="153"/>
      <c r="I89" s="153"/>
      <c r="J89" s="192"/>
      <c r="K89" s="155"/>
    </row>
    <row r="90" spans="1:11" ht="15.75" x14ac:dyDescent="0.25">
      <c r="A90" s="268"/>
      <c r="B90" s="238"/>
      <c r="C90" s="47" t="s">
        <v>5</v>
      </c>
      <c r="D90" s="43"/>
      <c r="E90" s="43"/>
      <c r="F90" s="43">
        <v>665</v>
      </c>
      <c r="G90" s="167">
        <f>обос!K36</f>
        <v>470.4</v>
      </c>
      <c r="H90" s="168">
        <f>обос!L36</f>
        <v>420</v>
      </c>
      <c r="I90" s="168">
        <f>обос!M36</f>
        <v>200</v>
      </c>
      <c r="J90" s="168">
        <f>обос!N36</f>
        <v>200</v>
      </c>
      <c r="K90" s="50">
        <f>обос!O36</f>
        <v>200</v>
      </c>
    </row>
    <row r="91" spans="1:11" ht="31.5" x14ac:dyDescent="0.25">
      <c r="A91" s="268"/>
      <c r="B91" s="238"/>
      <c r="C91" s="48" t="s">
        <v>35</v>
      </c>
      <c r="D91" s="43"/>
      <c r="E91" s="43"/>
      <c r="F91" s="43"/>
      <c r="G91" s="43"/>
      <c r="H91" s="153"/>
      <c r="I91" s="153"/>
      <c r="J91" s="192"/>
      <c r="K91" s="155"/>
    </row>
    <row r="92" spans="1:11" ht="15.75" x14ac:dyDescent="0.25">
      <c r="A92" s="268"/>
      <c r="B92" s="238"/>
      <c r="C92" s="47" t="s">
        <v>6</v>
      </c>
      <c r="D92" s="43"/>
      <c r="E92" s="43"/>
      <c r="F92" s="43"/>
      <c r="G92" s="43"/>
      <c r="H92" s="153"/>
      <c r="I92" s="153"/>
      <c r="J92" s="192"/>
      <c r="K92" s="155"/>
    </row>
    <row r="93" spans="1:11" ht="15.75" x14ac:dyDescent="0.25">
      <c r="A93" s="269"/>
      <c r="B93" s="239"/>
      <c r="C93" s="47" t="s">
        <v>10</v>
      </c>
      <c r="D93" s="43"/>
      <c r="E93" s="43"/>
      <c r="F93" s="43"/>
      <c r="G93" s="43"/>
      <c r="H93" s="153"/>
      <c r="I93" s="153"/>
      <c r="J93" s="192"/>
      <c r="K93" s="155"/>
    </row>
    <row r="94" spans="1:11" ht="15.75" x14ac:dyDescent="0.25">
      <c r="A94" s="259" t="s">
        <v>92</v>
      </c>
      <c r="B94" s="244" t="s">
        <v>93</v>
      </c>
      <c r="C94" s="45" t="s">
        <v>7</v>
      </c>
      <c r="D94" s="43">
        <f>SUM(D95+D96+D97+D98+D99+D100)</f>
        <v>70</v>
      </c>
      <c r="E94" s="43">
        <f t="shared" ref="E94:K94" si="19">SUM(E95+E96+E97+E98+E99+E100)</f>
        <v>70</v>
      </c>
      <c r="F94" s="43">
        <f t="shared" si="19"/>
        <v>0</v>
      </c>
      <c r="G94" s="43">
        <f t="shared" si="19"/>
        <v>0</v>
      </c>
      <c r="H94" s="43">
        <f t="shared" si="19"/>
        <v>0</v>
      </c>
      <c r="I94" s="43">
        <f t="shared" si="19"/>
        <v>0</v>
      </c>
      <c r="J94" s="43">
        <f t="shared" si="19"/>
        <v>0</v>
      </c>
      <c r="K94" s="39">
        <f t="shared" si="19"/>
        <v>0</v>
      </c>
    </row>
    <row r="95" spans="1:11" ht="15.75" customHeight="1" x14ac:dyDescent="0.25">
      <c r="A95" s="260"/>
      <c r="B95" s="245"/>
      <c r="C95" s="46" t="s">
        <v>9</v>
      </c>
      <c r="D95" s="43"/>
      <c r="E95" s="39"/>
      <c r="F95" s="39"/>
      <c r="G95" s="39"/>
      <c r="H95" s="29"/>
      <c r="I95" s="153"/>
      <c r="J95" s="192"/>
      <c r="K95" s="155"/>
    </row>
    <row r="96" spans="1:11" ht="15.75" x14ac:dyDescent="0.25">
      <c r="A96" s="260"/>
      <c r="B96" s="245"/>
      <c r="C96" s="47" t="s">
        <v>4</v>
      </c>
      <c r="D96" s="43"/>
      <c r="E96" s="39"/>
      <c r="F96" s="39"/>
      <c r="G96" s="39"/>
      <c r="H96" s="29"/>
      <c r="I96" s="153"/>
      <c r="J96" s="192"/>
      <c r="K96" s="155"/>
    </row>
    <row r="97" spans="1:11" ht="15.75" x14ac:dyDescent="0.25">
      <c r="A97" s="260"/>
      <c r="B97" s="245"/>
      <c r="C97" s="47" t="s">
        <v>5</v>
      </c>
      <c r="D97" s="43">
        <v>70</v>
      </c>
      <c r="E97" s="43">
        <v>70</v>
      </c>
      <c r="F97" s="43"/>
      <c r="G97" s="39"/>
      <c r="H97" s="39"/>
      <c r="I97" s="43"/>
      <c r="J97" s="192"/>
      <c r="K97" s="155"/>
    </row>
    <row r="98" spans="1:11" ht="31.5" x14ac:dyDescent="0.25">
      <c r="A98" s="260"/>
      <c r="B98" s="245"/>
      <c r="C98" s="48" t="s">
        <v>35</v>
      </c>
      <c r="D98" s="43"/>
      <c r="E98" s="39"/>
      <c r="F98" s="39"/>
      <c r="G98" s="39"/>
      <c r="H98" s="29"/>
      <c r="I98" s="153"/>
      <c r="J98" s="192"/>
      <c r="K98" s="155"/>
    </row>
    <row r="99" spans="1:11" ht="15.75" x14ac:dyDescent="0.25">
      <c r="A99" s="260"/>
      <c r="B99" s="245"/>
      <c r="C99" s="47" t="s">
        <v>6</v>
      </c>
      <c r="D99" s="43"/>
      <c r="E99" s="39"/>
      <c r="F99" s="39"/>
      <c r="G99" s="39"/>
      <c r="H99" s="29"/>
      <c r="I99" s="153"/>
      <c r="J99" s="192"/>
      <c r="K99" s="155"/>
    </row>
    <row r="100" spans="1:11" ht="15.75" x14ac:dyDescent="0.25">
      <c r="A100" s="261"/>
      <c r="B100" s="254"/>
      <c r="C100" s="47" t="s">
        <v>10</v>
      </c>
      <c r="D100" s="43"/>
      <c r="E100" s="39"/>
      <c r="F100" s="39"/>
      <c r="G100" s="39"/>
      <c r="H100" s="29"/>
      <c r="I100" s="153"/>
      <c r="J100" s="192"/>
      <c r="K100" s="155"/>
    </row>
    <row r="101" spans="1:11" ht="15.75" x14ac:dyDescent="0.25">
      <c r="A101" s="267" t="s">
        <v>92</v>
      </c>
      <c r="B101" s="237" t="s">
        <v>175</v>
      </c>
      <c r="C101" s="45" t="s">
        <v>7</v>
      </c>
      <c r="D101" s="43"/>
      <c r="E101" s="43"/>
      <c r="F101" s="43">
        <f>F102+F103+F104+F105+F106+F107</f>
        <v>4628.7</v>
      </c>
      <c r="G101" s="43">
        <f t="shared" ref="G101:K101" si="20">G102+G103+G104+G105+G106+G107</f>
        <v>0</v>
      </c>
      <c r="H101" s="43">
        <f t="shared" si="20"/>
        <v>0</v>
      </c>
      <c r="I101" s="43">
        <f t="shared" si="20"/>
        <v>0</v>
      </c>
      <c r="J101" s="43">
        <f t="shared" si="20"/>
        <v>0</v>
      </c>
      <c r="K101" s="39">
        <f t="shared" si="20"/>
        <v>0</v>
      </c>
    </row>
    <row r="102" spans="1:11" ht="19.5" customHeight="1" x14ac:dyDescent="0.25">
      <c r="A102" s="268"/>
      <c r="B102" s="238"/>
      <c r="C102" s="46" t="s">
        <v>9</v>
      </c>
      <c r="D102" s="43"/>
      <c r="E102" s="43"/>
      <c r="F102" s="43"/>
      <c r="G102" s="43"/>
      <c r="H102" s="153"/>
      <c r="I102" s="153"/>
      <c r="J102" s="192"/>
      <c r="K102" s="155"/>
    </row>
    <row r="103" spans="1:11" ht="15.75" x14ac:dyDescent="0.25">
      <c r="A103" s="268"/>
      <c r="B103" s="238"/>
      <c r="C103" s="47" t="s">
        <v>4</v>
      </c>
      <c r="D103" s="43"/>
      <c r="E103" s="43"/>
      <c r="F103" s="43"/>
      <c r="G103" s="43"/>
      <c r="H103" s="153"/>
      <c r="I103" s="153"/>
      <c r="J103" s="192"/>
      <c r="K103" s="155"/>
    </row>
    <row r="104" spans="1:11" ht="15.75" x14ac:dyDescent="0.25">
      <c r="A104" s="268"/>
      <c r="B104" s="238"/>
      <c r="C104" s="47" t="s">
        <v>5</v>
      </c>
      <c r="D104" s="43"/>
      <c r="E104" s="43"/>
      <c r="F104" s="43">
        <v>4628.7</v>
      </c>
      <c r="G104" s="43"/>
      <c r="H104" s="153"/>
      <c r="I104" s="153"/>
      <c r="J104" s="192"/>
      <c r="K104" s="155"/>
    </row>
    <row r="105" spans="1:11" ht="31.5" x14ac:dyDescent="0.25">
      <c r="A105" s="268"/>
      <c r="B105" s="238"/>
      <c r="C105" s="48" t="s">
        <v>35</v>
      </c>
      <c r="D105" s="43"/>
      <c r="E105" s="43"/>
      <c r="F105" s="43"/>
      <c r="G105" s="43"/>
      <c r="H105" s="153"/>
      <c r="I105" s="153"/>
      <c r="J105" s="192"/>
      <c r="K105" s="155"/>
    </row>
    <row r="106" spans="1:11" ht="15.75" x14ac:dyDescent="0.25">
      <c r="A106" s="268"/>
      <c r="B106" s="238"/>
      <c r="C106" s="47" t="s">
        <v>6</v>
      </c>
      <c r="D106" s="43"/>
      <c r="E106" s="43"/>
      <c r="F106" s="43"/>
      <c r="G106" s="43"/>
      <c r="H106" s="153"/>
      <c r="I106" s="153"/>
      <c r="J106" s="192"/>
      <c r="K106" s="155"/>
    </row>
    <row r="107" spans="1:11" ht="15.75" x14ac:dyDescent="0.25">
      <c r="A107" s="269"/>
      <c r="B107" s="239"/>
      <c r="C107" s="47" t="s">
        <v>10</v>
      </c>
      <c r="D107" s="43"/>
      <c r="E107" s="43"/>
      <c r="F107" s="43"/>
      <c r="G107" s="43"/>
      <c r="H107" s="153"/>
      <c r="I107" s="153"/>
      <c r="J107" s="192"/>
      <c r="K107" s="155"/>
    </row>
    <row r="108" spans="1:11" ht="15.75" x14ac:dyDescent="0.25">
      <c r="A108" s="259" t="s">
        <v>132</v>
      </c>
      <c r="B108" s="244" t="s">
        <v>133</v>
      </c>
      <c r="C108" s="45" t="s">
        <v>7</v>
      </c>
      <c r="D108" s="43">
        <f t="shared" ref="D108:K108" si="21">SUM(D109+D110+D111+D112+D113+D114)</f>
        <v>10416.18</v>
      </c>
      <c r="E108" s="89">
        <f t="shared" si="21"/>
        <v>12698.07</v>
      </c>
      <c r="F108" s="43">
        <f t="shared" si="21"/>
        <v>0</v>
      </c>
      <c r="G108" s="43">
        <f t="shared" si="21"/>
        <v>0</v>
      </c>
      <c r="H108" s="43">
        <f t="shared" si="21"/>
        <v>0</v>
      </c>
      <c r="I108" s="43">
        <f t="shared" si="21"/>
        <v>0</v>
      </c>
      <c r="J108" s="43">
        <f t="shared" si="21"/>
        <v>0</v>
      </c>
      <c r="K108" s="43">
        <f t="shared" si="21"/>
        <v>0</v>
      </c>
    </row>
    <row r="109" spans="1:11" ht="19.5" customHeight="1" x14ac:dyDescent="0.25">
      <c r="A109" s="260"/>
      <c r="B109" s="245"/>
      <c r="C109" s="46" t="s">
        <v>9</v>
      </c>
      <c r="D109" s="43"/>
      <c r="E109" s="39"/>
      <c r="F109" s="39"/>
      <c r="G109" s="39"/>
      <c r="H109" s="29"/>
      <c r="I109" s="153"/>
      <c r="J109" s="192"/>
      <c r="K109" s="155"/>
    </row>
    <row r="110" spans="1:11" ht="15.75" x14ac:dyDescent="0.25">
      <c r="A110" s="260"/>
      <c r="B110" s="245"/>
      <c r="C110" s="47" t="s">
        <v>4</v>
      </c>
      <c r="D110" s="43"/>
      <c r="E110" s="39">
        <v>330</v>
      </c>
      <c r="F110" s="39"/>
      <c r="G110" s="39"/>
      <c r="H110" s="29"/>
      <c r="I110" s="153"/>
      <c r="J110" s="192"/>
      <c r="K110" s="155"/>
    </row>
    <row r="111" spans="1:11" ht="15.75" x14ac:dyDescent="0.25">
      <c r="A111" s="260"/>
      <c r="B111" s="245"/>
      <c r="C111" s="47" t="s">
        <v>5</v>
      </c>
      <c r="D111" s="89">
        <v>10416.18</v>
      </c>
      <c r="E111" s="90">
        <v>12368.07</v>
      </c>
      <c r="F111" s="39"/>
      <c r="G111" s="39"/>
      <c r="H111" s="29"/>
      <c r="I111" s="153"/>
      <c r="J111" s="192"/>
      <c r="K111" s="155"/>
    </row>
    <row r="112" spans="1:11" ht="31.5" x14ac:dyDescent="0.25">
      <c r="A112" s="260"/>
      <c r="B112" s="245"/>
      <c r="C112" s="48" t="s">
        <v>35</v>
      </c>
      <c r="D112" s="43"/>
      <c r="E112" s="39"/>
      <c r="F112" s="39"/>
      <c r="G112" s="39"/>
      <c r="H112" s="29"/>
      <c r="I112" s="153"/>
      <c r="J112" s="192"/>
      <c r="K112" s="155"/>
    </row>
    <row r="113" spans="1:11" ht="15.75" x14ac:dyDescent="0.25">
      <c r="A113" s="260"/>
      <c r="B113" s="245"/>
      <c r="C113" s="47" t="s">
        <v>6</v>
      </c>
      <c r="D113" s="43"/>
      <c r="E113" s="39"/>
      <c r="F113" s="39"/>
      <c r="G113" s="39"/>
      <c r="H113" s="29"/>
      <c r="I113" s="153"/>
      <c r="J113" s="192"/>
      <c r="K113" s="155"/>
    </row>
    <row r="114" spans="1:11" ht="15.75" x14ac:dyDescent="0.25">
      <c r="A114" s="261"/>
      <c r="B114" s="254"/>
      <c r="C114" s="47" t="s">
        <v>10</v>
      </c>
      <c r="D114" s="43"/>
      <c r="E114" s="39"/>
      <c r="F114" s="39"/>
      <c r="G114" s="39"/>
      <c r="H114" s="29"/>
      <c r="I114" s="153"/>
      <c r="J114" s="192"/>
      <c r="K114" s="155"/>
    </row>
    <row r="115" spans="1:11" ht="15.75" x14ac:dyDescent="0.25">
      <c r="A115" s="267" t="s">
        <v>179</v>
      </c>
      <c r="B115" s="237" t="s">
        <v>176</v>
      </c>
      <c r="C115" s="45" t="s">
        <v>7</v>
      </c>
      <c r="D115" s="43"/>
      <c r="E115" s="43"/>
      <c r="F115" s="43">
        <f>F116+F117+F118+F119+F120+F121</f>
        <v>1</v>
      </c>
      <c r="G115" s="43">
        <f t="shared" ref="G115:K115" si="22">G116+G117+G118+G119+G120+G121</f>
        <v>0</v>
      </c>
      <c r="H115" s="43">
        <f t="shared" si="22"/>
        <v>0</v>
      </c>
      <c r="I115" s="43">
        <f t="shared" si="22"/>
        <v>0</v>
      </c>
      <c r="J115" s="43">
        <f t="shared" si="22"/>
        <v>0</v>
      </c>
      <c r="K115" s="43">
        <f t="shared" si="22"/>
        <v>0</v>
      </c>
    </row>
    <row r="116" spans="1:11" ht="16.5" customHeight="1" x14ac:dyDescent="0.25">
      <c r="A116" s="268"/>
      <c r="B116" s="238"/>
      <c r="C116" s="46" t="s">
        <v>9</v>
      </c>
      <c r="D116" s="43"/>
      <c r="E116" s="43"/>
      <c r="F116" s="43"/>
      <c r="G116" s="43"/>
      <c r="H116" s="153"/>
      <c r="I116" s="153"/>
      <c r="J116" s="192"/>
      <c r="K116" s="155"/>
    </row>
    <row r="117" spans="1:11" ht="15.75" x14ac:dyDescent="0.25">
      <c r="A117" s="268"/>
      <c r="B117" s="238"/>
      <c r="C117" s="47" t="s">
        <v>4</v>
      </c>
      <c r="D117" s="43"/>
      <c r="E117" s="43"/>
      <c r="F117" s="43"/>
      <c r="G117" s="43"/>
      <c r="H117" s="153"/>
      <c r="I117" s="153"/>
      <c r="J117" s="192"/>
      <c r="K117" s="155"/>
    </row>
    <row r="118" spans="1:11" ht="15.75" x14ac:dyDescent="0.25">
      <c r="A118" s="268"/>
      <c r="B118" s="238"/>
      <c r="C118" s="47" t="s">
        <v>5</v>
      </c>
      <c r="D118" s="43"/>
      <c r="E118" s="43"/>
      <c r="F118" s="43">
        <v>1</v>
      </c>
      <c r="G118" s="43"/>
      <c r="H118" s="153"/>
      <c r="I118" s="153"/>
      <c r="J118" s="192"/>
      <c r="K118" s="155"/>
    </row>
    <row r="119" spans="1:11" ht="31.5" x14ac:dyDescent="0.25">
      <c r="A119" s="268"/>
      <c r="B119" s="238"/>
      <c r="C119" s="48" t="s">
        <v>35</v>
      </c>
      <c r="D119" s="43"/>
      <c r="E119" s="43"/>
      <c r="F119" s="43"/>
      <c r="G119" s="43"/>
      <c r="H119" s="153"/>
      <c r="I119" s="153"/>
      <c r="J119" s="192"/>
      <c r="K119" s="155"/>
    </row>
    <row r="120" spans="1:11" ht="15.75" x14ac:dyDescent="0.25">
      <c r="A120" s="268"/>
      <c r="B120" s="238"/>
      <c r="C120" s="47" t="s">
        <v>6</v>
      </c>
      <c r="D120" s="43"/>
      <c r="E120" s="43"/>
      <c r="F120" s="43"/>
      <c r="G120" s="43"/>
      <c r="H120" s="153"/>
      <c r="I120" s="153"/>
      <c r="J120" s="192"/>
      <c r="K120" s="155"/>
    </row>
    <row r="121" spans="1:11" ht="15.75" x14ac:dyDescent="0.25">
      <c r="A121" s="269"/>
      <c r="B121" s="239"/>
      <c r="C121" s="47" t="s">
        <v>10</v>
      </c>
      <c r="D121" s="43"/>
      <c r="E121" s="43"/>
      <c r="F121" s="43"/>
      <c r="G121" s="43"/>
      <c r="H121" s="153"/>
      <c r="I121" s="153"/>
      <c r="J121" s="192"/>
      <c r="K121" s="155"/>
    </row>
    <row r="122" spans="1:11" ht="15.75" x14ac:dyDescent="0.25">
      <c r="A122" s="267" t="s">
        <v>178</v>
      </c>
      <c r="B122" s="237" t="s">
        <v>177</v>
      </c>
      <c r="C122" s="45" t="s">
        <v>7</v>
      </c>
      <c r="D122" s="43"/>
      <c r="E122" s="43"/>
      <c r="F122" s="43">
        <f>F123+F124+F125+F126+F127+F128</f>
        <v>337.3</v>
      </c>
      <c r="G122" s="43">
        <f t="shared" ref="G122:K122" si="23">G123+G124+G125+G126+G127+G128</f>
        <v>0</v>
      </c>
      <c r="H122" s="43">
        <f t="shared" si="23"/>
        <v>0</v>
      </c>
      <c r="I122" s="43">
        <f t="shared" si="23"/>
        <v>0</v>
      </c>
      <c r="J122" s="43">
        <f t="shared" si="23"/>
        <v>0</v>
      </c>
      <c r="K122" s="43">
        <f t="shared" si="23"/>
        <v>0</v>
      </c>
    </row>
    <row r="123" spans="1:11" ht="17.25" customHeight="1" x14ac:dyDescent="0.25">
      <c r="A123" s="268"/>
      <c r="B123" s="238"/>
      <c r="C123" s="46" t="s">
        <v>9</v>
      </c>
      <c r="D123" s="43"/>
      <c r="E123" s="43"/>
      <c r="F123" s="43"/>
      <c r="G123" s="43"/>
      <c r="H123" s="153"/>
      <c r="I123" s="153"/>
      <c r="J123" s="192"/>
      <c r="K123" s="155"/>
    </row>
    <row r="124" spans="1:11" ht="15.75" x14ac:dyDescent="0.25">
      <c r="A124" s="268"/>
      <c r="B124" s="238"/>
      <c r="C124" s="47" t="s">
        <v>4</v>
      </c>
      <c r="D124" s="43"/>
      <c r="E124" s="43"/>
      <c r="F124" s="43"/>
      <c r="G124" s="43"/>
      <c r="H124" s="153"/>
      <c r="I124" s="153"/>
      <c r="J124" s="192"/>
      <c r="K124" s="155"/>
    </row>
    <row r="125" spans="1:11" ht="15.75" x14ac:dyDescent="0.25">
      <c r="A125" s="268"/>
      <c r="B125" s="238"/>
      <c r="C125" s="47" t="s">
        <v>5</v>
      </c>
      <c r="D125" s="43"/>
      <c r="E125" s="43"/>
      <c r="F125" s="43">
        <v>337.3</v>
      </c>
      <c r="G125" s="43"/>
      <c r="H125" s="153"/>
      <c r="I125" s="153"/>
      <c r="J125" s="192"/>
      <c r="K125" s="155"/>
    </row>
    <row r="126" spans="1:11" ht="31.5" x14ac:dyDescent="0.25">
      <c r="A126" s="268"/>
      <c r="B126" s="238"/>
      <c r="C126" s="48" t="s">
        <v>35</v>
      </c>
      <c r="D126" s="43"/>
      <c r="E126" s="43"/>
      <c r="F126" s="43"/>
      <c r="G126" s="43"/>
      <c r="H126" s="153"/>
      <c r="I126" s="153"/>
      <c r="J126" s="192"/>
      <c r="K126" s="155"/>
    </row>
    <row r="127" spans="1:11" ht="15.75" x14ac:dyDescent="0.25">
      <c r="A127" s="268"/>
      <c r="B127" s="238"/>
      <c r="C127" s="47" t="s">
        <v>6</v>
      </c>
      <c r="D127" s="43"/>
      <c r="E127" s="43"/>
      <c r="F127" s="43"/>
      <c r="G127" s="43"/>
      <c r="H127" s="153"/>
      <c r="I127" s="153"/>
      <c r="J127" s="192"/>
      <c r="K127" s="155"/>
    </row>
    <row r="128" spans="1:11" ht="15.75" x14ac:dyDescent="0.25">
      <c r="A128" s="269"/>
      <c r="B128" s="239"/>
      <c r="C128" s="47" t="s">
        <v>10</v>
      </c>
      <c r="D128" s="43"/>
      <c r="E128" s="43"/>
      <c r="F128" s="43"/>
      <c r="G128" s="43"/>
      <c r="H128" s="153"/>
      <c r="I128" s="153"/>
      <c r="J128" s="192"/>
      <c r="K128" s="155"/>
    </row>
    <row r="129" spans="1:11" ht="15.75" x14ac:dyDescent="0.25">
      <c r="A129" s="267" t="s">
        <v>180</v>
      </c>
      <c r="B129" s="237" t="s">
        <v>181</v>
      </c>
      <c r="C129" s="45" t="s">
        <v>7</v>
      </c>
      <c r="D129" s="43"/>
      <c r="E129" s="43"/>
      <c r="F129" s="43">
        <f>F130+F131+F132+F133+F134+F135</f>
        <v>5</v>
      </c>
      <c r="G129" s="43">
        <f t="shared" ref="G129:K129" si="24">G130+G131+G132+G133+G134+G135</f>
        <v>0</v>
      </c>
      <c r="H129" s="43">
        <f t="shared" si="24"/>
        <v>0</v>
      </c>
      <c r="I129" s="43">
        <f t="shared" si="24"/>
        <v>0</v>
      </c>
      <c r="J129" s="43">
        <f t="shared" si="24"/>
        <v>0</v>
      </c>
      <c r="K129" s="43">
        <f t="shared" si="24"/>
        <v>0</v>
      </c>
    </row>
    <row r="130" spans="1:11" ht="18.75" customHeight="1" x14ac:dyDescent="0.25">
      <c r="A130" s="268"/>
      <c r="B130" s="238"/>
      <c r="C130" s="46" t="s">
        <v>9</v>
      </c>
      <c r="D130" s="43"/>
      <c r="E130" s="43"/>
      <c r="F130" s="43"/>
      <c r="G130" s="43"/>
      <c r="H130" s="153"/>
      <c r="I130" s="153"/>
      <c r="J130" s="192"/>
      <c r="K130" s="155"/>
    </row>
    <row r="131" spans="1:11" ht="15.75" x14ac:dyDescent="0.25">
      <c r="A131" s="268"/>
      <c r="B131" s="238"/>
      <c r="C131" s="47" t="s">
        <v>4</v>
      </c>
      <c r="D131" s="43"/>
      <c r="E131" s="43"/>
      <c r="F131" s="43"/>
      <c r="G131" s="43"/>
      <c r="H131" s="153"/>
      <c r="I131" s="153"/>
      <c r="J131" s="192"/>
      <c r="K131" s="155"/>
    </row>
    <row r="132" spans="1:11" ht="15.75" x14ac:dyDescent="0.25">
      <c r="A132" s="268"/>
      <c r="B132" s="238"/>
      <c r="C132" s="47" t="s">
        <v>5</v>
      </c>
      <c r="D132" s="43"/>
      <c r="E132" s="43"/>
      <c r="F132" s="43">
        <v>5</v>
      </c>
      <c r="G132" s="43"/>
      <c r="H132" s="153"/>
      <c r="I132" s="153"/>
      <c r="J132" s="192"/>
      <c r="K132" s="155"/>
    </row>
    <row r="133" spans="1:11" ht="31.5" x14ac:dyDescent="0.25">
      <c r="A133" s="268"/>
      <c r="B133" s="238"/>
      <c r="C133" s="48" t="s">
        <v>35</v>
      </c>
      <c r="D133" s="43"/>
      <c r="E133" s="43"/>
      <c r="F133" s="43"/>
      <c r="G133" s="43"/>
      <c r="H133" s="153"/>
      <c r="I133" s="153"/>
      <c r="J133" s="192"/>
      <c r="K133" s="155"/>
    </row>
    <row r="134" spans="1:11" ht="15.75" x14ac:dyDescent="0.25">
      <c r="A134" s="268"/>
      <c r="B134" s="238"/>
      <c r="C134" s="47" t="s">
        <v>6</v>
      </c>
      <c r="D134" s="43"/>
      <c r="E134" s="43"/>
      <c r="F134" s="43"/>
      <c r="G134" s="43"/>
      <c r="H134" s="153"/>
      <c r="I134" s="153"/>
      <c r="J134" s="192"/>
      <c r="K134" s="155"/>
    </row>
    <row r="135" spans="1:11" ht="15.75" x14ac:dyDescent="0.25">
      <c r="A135" s="269"/>
      <c r="B135" s="239"/>
      <c r="C135" s="47" t="s">
        <v>10</v>
      </c>
      <c r="D135" s="43"/>
      <c r="E135" s="43"/>
      <c r="F135" s="43"/>
      <c r="G135" s="43"/>
      <c r="H135" s="153"/>
      <c r="I135" s="153"/>
      <c r="J135" s="192"/>
      <c r="K135" s="155"/>
    </row>
    <row r="136" spans="1:11" ht="15.75" x14ac:dyDescent="0.25">
      <c r="A136" s="267" t="s">
        <v>311</v>
      </c>
      <c r="B136" s="237" t="s">
        <v>308</v>
      </c>
      <c r="C136" s="45" t="s">
        <v>7</v>
      </c>
      <c r="D136" s="43"/>
      <c r="E136" s="43"/>
      <c r="F136" s="43">
        <f>F137+F138+F139+F140+F141+F142</f>
        <v>450</v>
      </c>
      <c r="G136" s="43">
        <f t="shared" ref="G136:K136" si="25">G137+G138+G139+G140+G141+G142</f>
        <v>0</v>
      </c>
      <c r="H136" s="43">
        <f t="shared" si="25"/>
        <v>0</v>
      </c>
      <c r="I136" s="43">
        <f t="shared" si="25"/>
        <v>0</v>
      </c>
      <c r="J136" s="43">
        <f t="shared" si="25"/>
        <v>0</v>
      </c>
      <c r="K136" s="43">
        <f t="shared" si="25"/>
        <v>0</v>
      </c>
    </row>
    <row r="137" spans="1:11" ht="31.5" x14ac:dyDescent="0.25">
      <c r="A137" s="268"/>
      <c r="B137" s="238"/>
      <c r="C137" s="46" t="s">
        <v>9</v>
      </c>
      <c r="D137" s="43"/>
      <c r="E137" s="43"/>
      <c r="F137" s="43"/>
      <c r="G137" s="43"/>
      <c r="H137" s="153"/>
      <c r="I137" s="153"/>
      <c r="J137" s="192"/>
      <c r="K137" s="155"/>
    </row>
    <row r="138" spans="1:11" ht="15.75" x14ac:dyDescent="0.25">
      <c r="A138" s="268"/>
      <c r="B138" s="238"/>
      <c r="C138" s="47" t="s">
        <v>4</v>
      </c>
      <c r="D138" s="43"/>
      <c r="E138" s="43"/>
      <c r="F138" s="43"/>
      <c r="G138" s="43"/>
      <c r="H138" s="153"/>
      <c r="I138" s="153"/>
      <c r="J138" s="192"/>
      <c r="K138" s="155"/>
    </row>
    <row r="139" spans="1:11" ht="15.75" x14ac:dyDescent="0.25">
      <c r="A139" s="268"/>
      <c r="B139" s="238"/>
      <c r="C139" s="47" t="s">
        <v>5</v>
      </c>
      <c r="D139" s="43"/>
      <c r="E139" s="43"/>
      <c r="F139" s="43">
        <v>450</v>
      </c>
      <c r="G139" s="43"/>
      <c r="H139" s="153"/>
      <c r="I139" s="153"/>
      <c r="J139" s="192"/>
      <c r="K139" s="155"/>
    </row>
    <row r="140" spans="1:11" ht="31.5" x14ac:dyDescent="0.25">
      <c r="A140" s="268"/>
      <c r="B140" s="238"/>
      <c r="C140" s="48" t="s">
        <v>35</v>
      </c>
      <c r="D140" s="43"/>
      <c r="E140" s="43"/>
      <c r="F140" s="43"/>
      <c r="G140" s="43"/>
      <c r="H140" s="153"/>
      <c r="I140" s="153"/>
      <c r="J140" s="192"/>
      <c r="K140" s="155"/>
    </row>
    <row r="141" spans="1:11" ht="15.75" x14ac:dyDescent="0.25">
      <c r="A141" s="268"/>
      <c r="B141" s="238"/>
      <c r="C141" s="47" t="s">
        <v>6</v>
      </c>
      <c r="D141" s="43"/>
      <c r="E141" s="43"/>
      <c r="F141" s="43"/>
      <c r="G141" s="43"/>
      <c r="H141" s="153"/>
      <c r="I141" s="153"/>
      <c r="J141" s="192"/>
      <c r="K141" s="155"/>
    </row>
    <row r="142" spans="1:11" ht="15.75" x14ac:dyDescent="0.25">
      <c r="A142" s="269"/>
      <c r="B142" s="239"/>
      <c r="C142" s="47" t="s">
        <v>10</v>
      </c>
      <c r="D142" s="43"/>
      <c r="E142" s="43"/>
      <c r="F142" s="43"/>
      <c r="G142" s="43"/>
      <c r="H142" s="153"/>
      <c r="I142" s="153"/>
      <c r="J142" s="192"/>
      <c r="K142" s="155"/>
    </row>
    <row r="143" spans="1:11" ht="15.75" x14ac:dyDescent="0.25">
      <c r="A143" s="285" t="s">
        <v>12</v>
      </c>
      <c r="B143" s="274" t="s">
        <v>95</v>
      </c>
      <c r="C143" s="45" t="s">
        <v>7</v>
      </c>
      <c r="D143" s="43">
        <f>SUM(D150+D157+D164+D178+D192+D199+D206+D213)</f>
        <v>14631</v>
      </c>
      <c r="E143" s="43">
        <f t="shared" ref="E143" si="26">SUM(E150+E157+E164+E178+E192+E199+E206+E213)</f>
        <v>9897.5</v>
      </c>
      <c r="F143" s="43">
        <f>SUM(F144+F145+F146+F147+F148+F149)</f>
        <v>11051.66</v>
      </c>
      <c r="G143" s="43">
        <f t="shared" ref="G143:K143" si="27">SUM(G144+G145+G146+G147+G148+G149)</f>
        <v>8179</v>
      </c>
      <c r="H143" s="43">
        <f t="shared" si="27"/>
        <v>5411.7000000000007</v>
      </c>
      <c r="I143" s="43">
        <f t="shared" si="27"/>
        <v>4066.7000000000003</v>
      </c>
      <c r="J143" s="43">
        <f t="shared" si="27"/>
        <v>4066.7000000000003</v>
      </c>
      <c r="K143" s="39">
        <f t="shared" si="27"/>
        <v>4066.7000000000003</v>
      </c>
    </row>
    <row r="144" spans="1:11" ht="17.25" customHeight="1" x14ac:dyDescent="0.25">
      <c r="A144" s="286"/>
      <c r="B144" s="275"/>
      <c r="C144" s="46" t="s">
        <v>9</v>
      </c>
      <c r="D144" s="43">
        <f>SUM(D151+D158+D165+D179+D193+D200+D207+D214)</f>
        <v>100</v>
      </c>
      <c r="E144" s="39"/>
      <c r="F144" s="43">
        <f t="shared" ref="F144:K145" si="28">SUM(F151+F158+F172+F186)</f>
        <v>50</v>
      </c>
      <c r="G144" s="43">
        <f t="shared" si="28"/>
        <v>0</v>
      </c>
      <c r="H144" s="43">
        <f t="shared" si="28"/>
        <v>0</v>
      </c>
      <c r="I144" s="43">
        <f t="shared" si="28"/>
        <v>0</v>
      </c>
      <c r="J144" s="43">
        <f t="shared" si="28"/>
        <v>0</v>
      </c>
      <c r="K144" s="39">
        <f t="shared" si="28"/>
        <v>0</v>
      </c>
    </row>
    <row r="145" spans="1:11" ht="15.75" x14ac:dyDescent="0.25">
      <c r="A145" s="286"/>
      <c r="B145" s="275"/>
      <c r="C145" s="47" t="s">
        <v>4</v>
      </c>
      <c r="D145" s="43">
        <f>SUM(D152+D159+D166+D180+D194+D201+D208+D215)</f>
        <v>0</v>
      </c>
      <c r="E145" s="39"/>
      <c r="F145" s="43">
        <f t="shared" si="28"/>
        <v>0</v>
      </c>
      <c r="G145" s="43">
        <f t="shared" si="28"/>
        <v>0</v>
      </c>
      <c r="H145" s="43">
        <f t="shared" si="28"/>
        <v>0</v>
      </c>
      <c r="I145" s="43">
        <f t="shared" si="28"/>
        <v>0</v>
      </c>
      <c r="J145" s="43">
        <f t="shared" si="28"/>
        <v>0</v>
      </c>
      <c r="K145" s="39">
        <f t="shared" si="28"/>
        <v>0</v>
      </c>
    </row>
    <row r="146" spans="1:11" ht="15.75" x14ac:dyDescent="0.25">
      <c r="A146" s="286"/>
      <c r="B146" s="275"/>
      <c r="C146" s="47" t="s">
        <v>5</v>
      </c>
      <c r="D146" s="43">
        <f>SUM(D153+D160+D167+D181+D195+D202+D209+D216)</f>
        <v>14531</v>
      </c>
      <c r="E146" s="43">
        <f t="shared" ref="E146" si="29">SUM(E153+E160+E167+E181+E195+E202+E209+E216)</f>
        <v>9897.5</v>
      </c>
      <c r="F146" s="43">
        <f>SUM(F153+F160+F174+F188+F223)</f>
        <v>11001.66</v>
      </c>
      <c r="G146" s="43">
        <f>SUM(G153+G160+G174+G188+G223)</f>
        <v>8179</v>
      </c>
      <c r="H146" s="43">
        <f t="shared" ref="H146:K146" si="30">SUM(H153+H160+H174+H188+H223)</f>
        <v>5411.7000000000007</v>
      </c>
      <c r="I146" s="43">
        <f t="shared" si="30"/>
        <v>4066.7000000000003</v>
      </c>
      <c r="J146" s="43">
        <f t="shared" si="30"/>
        <v>4066.7000000000003</v>
      </c>
      <c r="K146" s="39">
        <f t="shared" si="30"/>
        <v>4066.7000000000003</v>
      </c>
    </row>
    <row r="147" spans="1:11" ht="31.5" x14ac:dyDescent="0.25">
      <c r="A147" s="286"/>
      <c r="B147" s="275"/>
      <c r="C147" s="48" t="s">
        <v>35</v>
      </c>
      <c r="D147" s="43"/>
      <c r="E147" s="39"/>
      <c r="F147" s="43">
        <f t="shared" ref="F147:F149" si="31">SUM(F154+F161+F175+F189)</f>
        <v>0</v>
      </c>
      <c r="G147" s="39"/>
      <c r="H147" s="29"/>
      <c r="I147" s="153"/>
      <c r="J147" s="192"/>
      <c r="K147" s="155"/>
    </row>
    <row r="148" spans="1:11" ht="15.75" x14ac:dyDescent="0.25">
      <c r="A148" s="286"/>
      <c r="B148" s="275"/>
      <c r="C148" s="47" t="s">
        <v>6</v>
      </c>
      <c r="D148" s="43"/>
      <c r="E148" s="39"/>
      <c r="F148" s="43">
        <f t="shared" si="31"/>
        <v>0</v>
      </c>
      <c r="G148" s="39"/>
      <c r="H148" s="29"/>
      <c r="I148" s="153"/>
      <c r="J148" s="192"/>
      <c r="K148" s="155"/>
    </row>
    <row r="149" spans="1:11" ht="15.75" x14ac:dyDescent="0.25">
      <c r="A149" s="287"/>
      <c r="B149" s="276"/>
      <c r="C149" s="47" t="s">
        <v>10</v>
      </c>
      <c r="D149" s="43"/>
      <c r="E149" s="39"/>
      <c r="F149" s="43">
        <f t="shared" si="31"/>
        <v>0</v>
      </c>
      <c r="G149" s="39"/>
      <c r="H149" s="29"/>
      <c r="I149" s="153"/>
      <c r="J149" s="192"/>
      <c r="K149" s="155"/>
    </row>
    <row r="150" spans="1:11" ht="15.75" x14ac:dyDescent="0.25">
      <c r="A150" s="259" t="s">
        <v>56</v>
      </c>
      <c r="B150" s="244" t="s">
        <v>97</v>
      </c>
      <c r="C150" s="45" t="s">
        <v>7</v>
      </c>
      <c r="D150" s="43">
        <f>SUM(D153+D152)</f>
        <v>19</v>
      </c>
      <c r="E150" s="43">
        <f t="shared" ref="E150:K150" si="32">SUM(E153+E152)</f>
        <v>30</v>
      </c>
      <c r="F150" s="43">
        <f t="shared" si="32"/>
        <v>9035.4</v>
      </c>
      <c r="G150" s="43">
        <f t="shared" si="32"/>
        <v>6690.9</v>
      </c>
      <c r="H150" s="43">
        <f t="shared" si="32"/>
        <v>5067.1000000000004</v>
      </c>
      <c r="I150" s="43">
        <f t="shared" si="32"/>
        <v>4009.1000000000004</v>
      </c>
      <c r="J150" s="43">
        <f t="shared" si="32"/>
        <v>4009.1000000000004</v>
      </c>
      <c r="K150" s="39">
        <f t="shared" si="32"/>
        <v>4009.1000000000004</v>
      </c>
    </row>
    <row r="151" spans="1:11" ht="18.75" customHeight="1" x14ac:dyDescent="0.25">
      <c r="A151" s="260"/>
      <c r="B151" s="245"/>
      <c r="C151" s="46" t="s">
        <v>9</v>
      </c>
      <c r="D151" s="43"/>
      <c r="E151" s="39"/>
      <c r="F151" s="39">
        <v>50</v>
      </c>
      <c r="G151" s="39"/>
      <c r="H151" s="29"/>
      <c r="I151" s="153"/>
      <c r="J151" s="192"/>
      <c r="K151" s="155"/>
    </row>
    <row r="152" spans="1:11" ht="15.75" x14ac:dyDescent="0.25">
      <c r="A152" s="260"/>
      <c r="B152" s="245"/>
      <c r="C152" s="47" t="s">
        <v>4</v>
      </c>
      <c r="D152" s="43"/>
      <c r="E152" s="39"/>
      <c r="F152" s="39"/>
      <c r="G152" s="39"/>
      <c r="H152" s="29"/>
      <c r="I152" s="153"/>
      <c r="J152" s="192"/>
      <c r="K152" s="155"/>
    </row>
    <row r="153" spans="1:11" ht="15.75" x14ac:dyDescent="0.25">
      <c r="A153" s="260"/>
      <c r="B153" s="245"/>
      <c r="C153" s="47" t="s">
        <v>5</v>
      </c>
      <c r="D153" s="43">
        <v>19</v>
      </c>
      <c r="E153" s="39">
        <v>30</v>
      </c>
      <c r="F153" s="39">
        <v>9035.4</v>
      </c>
      <c r="G153" s="39">
        <f>обос!K62</f>
        <v>6690.9</v>
      </c>
      <c r="H153" s="39">
        <f>обос!L62</f>
        <v>5067.1000000000004</v>
      </c>
      <c r="I153" s="43">
        <f>обос!M62</f>
        <v>4009.1000000000004</v>
      </c>
      <c r="J153" s="43">
        <f>обос!N62</f>
        <v>4009.1000000000004</v>
      </c>
      <c r="K153" s="39">
        <f>обос!O62</f>
        <v>4009.1000000000004</v>
      </c>
    </row>
    <row r="154" spans="1:11" ht="31.5" x14ac:dyDescent="0.25">
      <c r="A154" s="260"/>
      <c r="B154" s="245"/>
      <c r="C154" s="48" t="s">
        <v>35</v>
      </c>
      <c r="D154" s="43"/>
      <c r="E154" s="39"/>
      <c r="F154" s="39"/>
      <c r="G154" s="39"/>
      <c r="H154" s="29"/>
      <c r="I154" s="153"/>
      <c r="J154" s="192"/>
      <c r="K154" s="155"/>
    </row>
    <row r="155" spans="1:11" ht="15.75" x14ac:dyDescent="0.25">
      <c r="A155" s="260"/>
      <c r="B155" s="245"/>
      <c r="C155" s="47" t="s">
        <v>6</v>
      </c>
      <c r="D155" s="43"/>
      <c r="E155" s="39"/>
      <c r="F155" s="39"/>
      <c r="G155" s="39"/>
      <c r="H155" s="29"/>
      <c r="I155" s="153"/>
      <c r="J155" s="192"/>
      <c r="K155" s="155"/>
    </row>
    <row r="156" spans="1:11" ht="15.75" x14ac:dyDescent="0.25">
      <c r="A156" s="261"/>
      <c r="B156" s="254"/>
      <c r="C156" s="47" t="s">
        <v>10</v>
      </c>
      <c r="D156" s="43"/>
      <c r="E156" s="39"/>
      <c r="F156" s="39"/>
      <c r="G156" s="39"/>
      <c r="H156" s="29"/>
      <c r="I156" s="153"/>
      <c r="J156" s="192"/>
      <c r="K156" s="155"/>
    </row>
    <row r="157" spans="1:11" ht="15.75" x14ac:dyDescent="0.25">
      <c r="A157" s="259" t="s">
        <v>57</v>
      </c>
      <c r="B157" s="244" t="s">
        <v>134</v>
      </c>
      <c r="C157" s="45" t="s">
        <v>7</v>
      </c>
      <c r="D157" s="43">
        <f>SUM(D160+D159)</f>
        <v>21</v>
      </c>
      <c r="E157" s="43">
        <f t="shared" ref="E157:K157" si="33">SUM(E160+E159)</f>
        <v>50</v>
      </c>
      <c r="F157" s="43">
        <f t="shared" si="33"/>
        <v>888</v>
      </c>
      <c r="G157" s="43">
        <f t="shared" si="33"/>
        <v>851.8</v>
      </c>
      <c r="H157" s="43">
        <f t="shared" si="33"/>
        <v>0</v>
      </c>
      <c r="I157" s="43">
        <f t="shared" si="33"/>
        <v>0</v>
      </c>
      <c r="J157" s="43">
        <f t="shared" si="33"/>
        <v>0</v>
      </c>
      <c r="K157" s="39">
        <f t="shared" si="33"/>
        <v>0</v>
      </c>
    </row>
    <row r="158" spans="1:11" ht="15" customHeight="1" x14ac:dyDescent="0.25">
      <c r="A158" s="260"/>
      <c r="B158" s="245"/>
      <c r="C158" s="46" t="s">
        <v>9</v>
      </c>
      <c r="D158" s="43"/>
      <c r="E158" s="39"/>
      <c r="F158" s="39"/>
      <c r="G158" s="39"/>
      <c r="H158" s="29"/>
      <c r="I158" s="153"/>
      <c r="J158" s="192"/>
      <c r="K158" s="155"/>
    </row>
    <row r="159" spans="1:11" ht="15.75" x14ac:dyDescent="0.25">
      <c r="A159" s="260"/>
      <c r="B159" s="245"/>
      <c r="C159" s="47" t="s">
        <v>4</v>
      </c>
      <c r="D159" s="43"/>
      <c r="E159" s="39"/>
      <c r="F159" s="39"/>
      <c r="G159" s="39"/>
      <c r="H159" s="29"/>
      <c r="I159" s="153"/>
      <c r="J159" s="192"/>
      <c r="K159" s="155"/>
    </row>
    <row r="160" spans="1:11" ht="15.75" x14ac:dyDescent="0.25">
      <c r="A160" s="260"/>
      <c r="B160" s="245"/>
      <c r="C160" s="47" t="s">
        <v>5</v>
      </c>
      <c r="D160" s="43">
        <v>21</v>
      </c>
      <c r="E160" s="39">
        <v>50</v>
      </c>
      <c r="F160" s="39">
        <v>888</v>
      </c>
      <c r="G160" s="39">
        <f>обос!K70</f>
        <v>851.8</v>
      </c>
      <c r="H160" s="39">
        <f>обос!L70</f>
        <v>0</v>
      </c>
      <c r="I160" s="43">
        <f>обос!M70</f>
        <v>0</v>
      </c>
      <c r="J160" s="43">
        <f>обос!N70</f>
        <v>0</v>
      </c>
      <c r="K160" s="39">
        <f>обос!O70</f>
        <v>0</v>
      </c>
    </row>
    <row r="161" spans="1:11" ht="31.5" x14ac:dyDescent="0.25">
      <c r="A161" s="260"/>
      <c r="B161" s="245"/>
      <c r="C161" s="48" t="s">
        <v>35</v>
      </c>
      <c r="D161" s="43"/>
      <c r="E161" s="39"/>
      <c r="F161" s="39"/>
      <c r="G161" s="39"/>
      <c r="H161" s="29"/>
      <c r="I161" s="153"/>
      <c r="J161" s="192"/>
      <c r="K161" s="155"/>
    </row>
    <row r="162" spans="1:11" ht="15.75" x14ac:dyDescent="0.25">
      <c r="A162" s="260"/>
      <c r="B162" s="245"/>
      <c r="C162" s="47" t="s">
        <v>6</v>
      </c>
      <c r="D162" s="43"/>
      <c r="E162" s="39"/>
      <c r="F162" s="39"/>
      <c r="G162" s="39"/>
      <c r="H162" s="29"/>
      <c r="I162" s="153"/>
      <c r="J162" s="192"/>
      <c r="K162" s="155"/>
    </row>
    <row r="163" spans="1:11" ht="15.75" x14ac:dyDescent="0.25">
      <c r="A163" s="261"/>
      <c r="B163" s="254"/>
      <c r="C163" s="47" t="s">
        <v>10</v>
      </c>
      <c r="D163" s="43"/>
      <c r="E163" s="39"/>
      <c r="F163" s="39"/>
      <c r="G163" s="39"/>
      <c r="H163" s="29"/>
      <c r="I163" s="153"/>
      <c r="J163" s="192"/>
      <c r="K163" s="155"/>
    </row>
    <row r="164" spans="1:11" ht="15.75" x14ac:dyDescent="0.25">
      <c r="A164" s="282" t="s">
        <v>100</v>
      </c>
      <c r="B164" s="244" t="s">
        <v>101</v>
      </c>
      <c r="C164" s="45" t="s">
        <v>7</v>
      </c>
      <c r="D164" s="43">
        <f>SUM(D167+D166)</f>
        <v>5</v>
      </c>
      <c r="E164" s="43">
        <f t="shared" ref="E164:H164" si="34">SUM(E167+E166)</f>
        <v>5</v>
      </c>
      <c r="F164" s="43">
        <f t="shared" si="34"/>
        <v>0</v>
      </c>
      <c r="G164" s="43">
        <f t="shared" si="34"/>
        <v>0</v>
      </c>
      <c r="H164" s="43">
        <f t="shared" si="34"/>
        <v>0</v>
      </c>
      <c r="I164" s="43">
        <v>20</v>
      </c>
      <c r="J164" s="43">
        <v>20</v>
      </c>
      <c r="K164" s="39">
        <v>20</v>
      </c>
    </row>
    <row r="165" spans="1:11" ht="18" customHeight="1" x14ac:dyDescent="0.25">
      <c r="A165" s="283"/>
      <c r="B165" s="245"/>
      <c r="C165" s="46" t="s">
        <v>9</v>
      </c>
      <c r="D165" s="43"/>
      <c r="E165" s="39"/>
      <c r="F165" s="39"/>
      <c r="G165" s="39"/>
      <c r="H165" s="29"/>
      <c r="I165" s="153"/>
      <c r="J165" s="192"/>
      <c r="K165" s="155"/>
    </row>
    <row r="166" spans="1:11" ht="15.75" x14ac:dyDescent="0.25">
      <c r="A166" s="283"/>
      <c r="B166" s="245"/>
      <c r="C166" s="47" t="s">
        <v>4</v>
      </c>
      <c r="D166" s="43"/>
      <c r="E166" s="39"/>
      <c r="F166" s="39"/>
      <c r="G166" s="39"/>
      <c r="H166" s="29"/>
      <c r="I166" s="153"/>
      <c r="J166" s="192"/>
      <c r="K166" s="155"/>
    </row>
    <row r="167" spans="1:11" ht="15.75" x14ac:dyDescent="0.25">
      <c r="A167" s="283"/>
      <c r="B167" s="245"/>
      <c r="C167" s="47" t="s">
        <v>5</v>
      </c>
      <c r="D167" s="43">
        <v>5</v>
      </c>
      <c r="E167" s="39">
        <v>5</v>
      </c>
      <c r="F167" s="39"/>
      <c r="G167" s="39"/>
      <c r="H167" s="39"/>
      <c r="I167" s="43"/>
      <c r="J167" s="192"/>
      <c r="K167" s="155"/>
    </row>
    <row r="168" spans="1:11" ht="31.5" x14ac:dyDescent="0.25">
      <c r="A168" s="283"/>
      <c r="B168" s="245"/>
      <c r="C168" s="48" t="s">
        <v>35</v>
      </c>
      <c r="D168" s="43"/>
      <c r="E168" s="39"/>
      <c r="F168" s="39"/>
      <c r="G168" s="39"/>
      <c r="H168" s="29"/>
      <c r="I168" s="153"/>
      <c r="J168" s="192"/>
      <c r="K168" s="155"/>
    </row>
    <row r="169" spans="1:11" ht="15.75" x14ac:dyDescent="0.25">
      <c r="A169" s="283"/>
      <c r="B169" s="245"/>
      <c r="C169" s="47" t="s">
        <v>6</v>
      </c>
      <c r="D169" s="43"/>
      <c r="E169" s="39"/>
      <c r="F169" s="39"/>
      <c r="G169" s="39"/>
      <c r="H169" s="29"/>
      <c r="I169" s="153"/>
      <c r="J169" s="192"/>
      <c r="K169" s="155"/>
    </row>
    <row r="170" spans="1:11" ht="15.75" x14ac:dyDescent="0.25">
      <c r="A170" s="284"/>
      <c r="B170" s="254"/>
      <c r="C170" s="47" t="s">
        <v>10</v>
      </c>
      <c r="D170" s="43"/>
      <c r="E170" s="39"/>
      <c r="F170" s="39"/>
      <c r="G170" s="39"/>
      <c r="H170" s="29"/>
      <c r="I170" s="153"/>
      <c r="J170" s="192"/>
      <c r="K170" s="155"/>
    </row>
    <row r="171" spans="1:11" ht="15.75" x14ac:dyDescent="0.25">
      <c r="A171" s="267" t="s">
        <v>100</v>
      </c>
      <c r="B171" s="237" t="s">
        <v>182</v>
      </c>
      <c r="C171" s="45" t="s">
        <v>7</v>
      </c>
      <c r="D171" s="43"/>
      <c r="E171" s="43"/>
      <c r="F171" s="43">
        <f>F172+F173+F174+F175+F176+F177</f>
        <v>668.26</v>
      </c>
      <c r="G171" s="43">
        <f t="shared" ref="G171:K171" si="35">G172+G173+G174+G175+G176+G177</f>
        <v>336.3</v>
      </c>
      <c r="H171" s="43">
        <f t="shared" si="35"/>
        <v>219.6</v>
      </c>
      <c r="I171" s="43">
        <f t="shared" si="35"/>
        <v>4.5999999999999996</v>
      </c>
      <c r="J171" s="43">
        <f t="shared" si="35"/>
        <v>4.5999999999999996</v>
      </c>
      <c r="K171" s="39">
        <f t="shared" si="35"/>
        <v>4.5999999999999996</v>
      </c>
    </row>
    <row r="172" spans="1:11" ht="18" customHeight="1" x14ac:dyDescent="0.25">
      <c r="A172" s="268"/>
      <c r="B172" s="238"/>
      <c r="C172" s="46" t="s">
        <v>9</v>
      </c>
      <c r="D172" s="43"/>
      <c r="E172" s="43"/>
      <c r="F172" s="43"/>
      <c r="G172" s="43"/>
      <c r="H172" s="153"/>
      <c r="I172" s="153"/>
      <c r="J172" s="192"/>
      <c r="K172" s="155"/>
    </row>
    <row r="173" spans="1:11" ht="15.75" x14ac:dyDescent="0.25">
      <c r="A173" s="268"/>
      <c r="B173" s="238"/>
      <c r="C173" s="47" t="s">
        <v>4</v>
      </c>
      <c r="D173" s="43"/>
      <c r="E173" s="43"/>
      <c r="F173" s="43"/>
      <c r="G173" s="43"/>
      <c r="H173" s="153"/>
      <c r="I173" s="153"/>
      <c r="J173" s="192"/>
      <c r="K173" s="155"/>
    </row>
    <row r="174" spans="1:11" ht="15.75" x14ac:dyDescent="0.25">
      <c r="A174" s="268"/>
      <c r="B174" s="238"/>
      <c r="C174" s="47" t="s">
        <v>5</v>
      </c>
      <c r="D174" s="43"/>
      <c r="E174" s="43"/>
      <c r="F174" s="43">
        <v>668.26</v>
      </c>
      <c r="G174" s="43">
        <f>обос!K75</f>
        <v>336.3</v>
      </c>
      <c r="H174" s="153">
        <f>обос!L75</f>
        <v>219.6</v>
      </c>
      <c r="I174" s="153">
        <f>обос!M75</f>
        <v>4.5999999999999996</v>
      </c>
      <c r="J174" s="153">
        <f>обос!N75</f>
        <v>4.5999999999999996</v>
      </c>
      <c r="K174" s="29">
        <f>обос!O75</f>
        <v>4.5999999999999996</v>
      </c>
    </row>
    <row r="175" spans="1:11" ht="31.5" x14ac:dyDescent="0.25">
      <c r="A175" s="268"/>
      <c r="B175" s="238"/>
      <c r="C175" s="48" t="s">
        <v>35</v>
      </c>
      <c r="D175" s="43"/>
      <c r="E175" s="43"/>
      <c r="F175" s="43"/>
      <c r="G175" s="43"/>
      <c r="H175" s="153"/>
      <c r="I175" s="153"/>
      <c r="J175" s="192"/>
      <c r="K175" s="155"/>
    </row>
    <row r="176" spans="1:11" ht="15.75" x14ac:dyDescent="0.25">
      <c r="A176" s="268"/>
      <c r="B176" s="238"/>
      <c r="C176" s="47" t="s">
        <v>6</v>
      </c>
      <c r="D176" s="43"/>
      <c r="E176" s="43"/>
      <c r="F176" s="43"/>
      <c r="G176" s="43"/>
      <c r="H176" s="153"/>
      <c r="I176" s="153"/>
      <c r="J176" s="192"/>
      <c r="K176" s="155"/>
    </row>
    <row r="177" spans="1:11" ht="15.75" x14ac:dyDescent="0.25">
      <c r="A177" s="269"/>
      <c r="B177" s="239"/>
      <c r="C177" s="47" t="s">
        <v>10</v>
      </c>
      <c r="D177" s="43"/>
      <c r="E177" s="43"/>
      <c r="F177" s="43"/>
      <c r="G177" s="43"/>
      <c r="H177" s="153"/>
      <c r="I177" s="153"/>
      <c r="J177" s="192"/>
      <c r="K177" s="155"/>
    </row>
    <row r="178" spans="1:11" ht="15.75" x14ac:dyDescent="0.25">
      <c r="A178" s="282" t="s">
        <v>102</v>
      </c>
      <c r="B178" s="244" t="s">
        <v>135</v>
      </c>
      <c r="C178" s="45" t="s">
        <v>7</v>
      </c>
      <c r="D178" s="43">
        <f>SUM(D181+D180+D179)</f>
        <v>1636.1</v>
      </c>
      <c r="E178" s="43">
        <f t="shared" ref="E178:K178" si="36">SUM(E181+E180+E179)</f>
        <v>1860</v>
      </c>
      <c r="F178" s="43">
        <f t="shared" si="36"/>
        <v>0</v>
      </c>
      <c r="G178" s="43">
        <f t="shared" si="36"/>
        <v>0</v>
      </c>
      <c r="H178" s="43">
        <f t="shared" si="36"/>
        <v>0</v>
      </c>
      <c r="I178" s="43">
        <f t="shared" si="36"/>
        <v>0</v>
      </c>
      <c r="J178" s="43">
        <f t="shared" si="36"/>
        <v>0</v>
      </c>
      <c r="K178" s="39">
        <f t="shared" si="36"/>
        <v>0</v>
      </c>
    </row>
    <row r="179" spans="1:11" ht="16.5" customHeight="1" x14ac:dyDescent="0.25">
      <c r="A179" s="283"/>
      <c r="B179" s="245"/>
      <c r="C179" s="46" t="s">
        <v>9</v>
      </c>
      <c r="D179" s="43">
        <v>100</v>
      </c>
      <c r="E179" s="39"/>
      <c r="F179" s="39"/>
      <c r="G179" s="39"/>
      <c r="H179" s="29"/>
      <c r="I179" s="153"/>
      <c r="J179" s="192"/>
      <c r="K179" s="155"/>
    </row>
    <row r="180" spans="1:11" ht="15.75" x14ac:dyDescent="0.25">
      <c r="A180" s="283"/>
      <c r="B180" s="245"/>
      <c r="C180" s="47" t="s">
        <v>4</v>
      </c>
      <c r="D180" s="43"/>
      <c r="E180" s="39"/>
      <c r="F180" s="39"/>
      <c r="G180" s="39"/>
      <c r="H180" s="29"/>
      <c r="I180" s="153"/>
      <c r="J180" s="192"/>
      <c r="K180" s="155"/>
    </row>
    <row r="181" spans="1:11" ht="15.75" x14ac:dyDescent="0.25">
      <c r="A181" s="283"/>
      <c r="B181" s="245"/>
      <c r="C181" s="47" t="s">
        <v>5</v>
      </c>
      <c r="D181" s="43">
        <v>1536.1</v>
      </c>
      <c r="E181" s="39">
        <v>1860</v>
      </c>
      <c r="F181" s="39"/>
      <c r="G181" s="39"/>
      <c r="H181" s="29"/>
      <c r="I181" s="153"/>
      <c r="J181" s="192"/>
      <c r="K181" s="155"/>
    </row>
    <row r="182" spans="1:11" ht="31.5" x14ac:dyDescent="0.25">
      <c r="A182" s="283"/>
      <c r="B182" s="245"/>
      <c r="C182" s="48" t="s">
        <v>35</v>
      </c>
      <c r="D182" s="43"/>
      <c r="E182" s="39"/>
      <c r="F182" s="39"/>
      <c r="G182" s="39"/>
      <c r="H182" s="29"/>
      <c r="I182" s="153"/>
      <c r="J182" s="192"/>
      <c r="K182" s="155"/>
    </row>
    <row r="183" spans="1:11" ht="15.75" x14ac:dyDescent="0.25">
      <c r="A183" s="283"/>
      <c r="B183" s="245"/>
      <c r="C183" s="47" t="s">
        <v>6</v>
      </c>
      <c r="D183" s="43"/>
      <c r="E183" s="39"/>
      <c r="F183" s="39"/>
      <c r="G183" s="39"/>
      <c r="H183" s="29"/>
      <c r="I183" s="153"/>
      <c r="J183" s="192"/>
      <c r="K183" s="155"/>
    </row>
    <row r="184" spans="1:11" ht="15.75" x14ac:dyDescent="0.25">
      <c r="A184" s="284"/>
      <c r="B184" s="254"/>
      <c r="C184" s="47" t="s">
        <v>10</v>
      </c>
      <c r="D184" s="43"/>
      <c r="E184" s="39"/>
      <c r="F184" s="39"/>
      <c r="G184" s="39"/>
      <c r="H184" s="29"/>
      <c r="I184" s="153"/>
      <c r="J184" s="192"/>
      <c r="K184" s="155"/>
    </row>
    <row r="185" spans="1:11" ht="15.75" x14ac:dyDescent="0.25">
      <c r="A185" s="267" t="s">
        <v>102</v>
      </c>
      <c r="B185" s="237" t="s">
        <v>107</v>
      </c>
      <c r="C185" s="45" t="s">
        <v>7</v>
      </c>
      <c r="D185" s="43"/>
      <c r="E185" s="43"/>
      <c r="F185" s="43">
        <f>F186+F187+F188+F189+F190+F191</f>
        <v>400</v>
      </c>
      <c r="G185" s="43">
        <f t="shared" ref="G185:K185" si="37">G186+G187+G188+G189+G190+G191</f>
        <v>299</v>
      </c>
      <c r="H185" s="43">
        <f t="shared" si="37"/>
        <v>124</v>
      </c>
      <c r="I185" s="43">
        <f t="shared" si="37"/>
        <v>52</v>
      </c>
      <c r="J185" s="43">
        <f t="shared" si="37"/>
        <v>52</v>
      </c>
      <c r="K185" s="39">
        <f t="shared" si="37"/>
        <v>52</v>
      </c>
    </row>
    <row r="186" spans="1:11" ht="18.75" customHeight="1" x14ac:dyDescent="0.25">
      <c r="A186" s="268"/>
      <c r="B186" s="238"/>
      <c r="C186" s="46" t="s">
        <v>9</v>
      </c>
      <c r="D186" s="43"/>
      <c r="E186" s="43"/>
      <c r="F186" s="43"/>
      <c r="G186" s="43"/>
      <c r="H186" s="153"/>
      <c r="I186" s="153"/>
      <c r="J186" s="192"/>
      <c r="K186" s="155"/>
    </row>
    <row r="187" spans="1:11" ht="15.75" x14ac:dyDescent="0.25">
      <c r="A187" s="268"/>
      <c r="B187" s="238"/>
      <c r="C187" s="47" t="s">
        <v>4</v>
      </c>
      <c r="D187" s="43"/>
      <c r="E187" s="43"/>
      <c r="F187" s="43"/>
      <c r="G187" s="43"/>
      <c r="H187" s="153"/>
      <c r="I187" s="153"/>
      <c r="J187" s="192"/>
      <c r="K187" s="155"/>
    </row>
    <row r="188" spans="1:11" ht="15.75" x14ac:dyDescent="0.25">
      <c r="A188" s="268"/>
      <c r="B188" s="238"/>
      <c r="C188" s="47" t="s">
        <v>5</v>
      </c>
      <c r="D188" s="43"/>
      <c r="E188" s="43"/>
      <c r="F188" s="43">
        <v>400</v>
      </c>
      <c r="G188" s="43">
        <f>обос!K78</f>
        <v>299</v>
      </c>
      <c r="H188" s="153">
        <f>обос!L78</f>
        <v>124</v>
      </c>
      <c r="I188" s="153">
        <f>обос!M78</f>
        <v>52</v>
      </c>
      <c r="J188" s="153">
        <f>обос!N78</f>
        <v>52</v>
      </c>
      <c r="K188" s="29">
        <f>обос!O78</f>
        <v>52</v>
      </c>
    </row>
    <row r="189" spans="1:11" ht="31.5" x14ac:dyDescent="0.25">
      <c r="A189" s="268"/>
      <c r="B189" s="238"/>
      <c r="C189" s="48" t="s">
        <v>35</v>
      </c>
      <c r="D189" s="43"/>
      <c r="E189" s="43"/>
      <c r="F189" s="43"/>
      <c r="G189" s="43"/>
      <c r="H189" s="153"/>
      <c r="I189" s="153"/>
      <c r="J189" s="192"/>
      <c r="K189" s="155"/>
    </row>
    <row r="190" spans="1:11" ht="15.75" x14ac:dyDescent="0.25">
      <c r="A190" s="268"/>
      <c r="B190" s="238"/>
      <c r="C190" s="47" t="s">
        <v>6</v>
      </c>
      <c r="D190" s="43"/>
      <c r="E190" s="43"/>
      <c r="F190" s="43"/>
      <c r="G190" s="43"/>
      <c r="H190" s="153"/>
      <c r="I190" s="153"/>
      <c r="J190" s="192"/>
      <c r="K190" s="155"/>
    </row>
    <row r="191" spans="1:11" ht="15.75" x14ac:dyDescent="0.25">
      <c r="A191" s="269"/>
      <c r="B191" s="239"/>
      <c r="C191" s="47" t="s">
        <v>10</v>
      </c>
      <c r="D191" s="43"/>
      <c r="E191" s="43"/>
      <c r="F191" s="43"/>
      <c r="G191" s="43"/>
      <c r="H191" s="153"/>
      <c r="I191" s="153"/>
      <c r="J191" s="192"/>
      <c r="K191" s="155"/>
    </row>
    <row r="192" spans="1:11" ht="15.75" x14ac:dyDescent="0.25">
      <c r="A192" s="282" t="s">
        <v>136</v>
      </c>
      <c r="B192" s="244" t="s">
        <v>105</v>
      </c>
      <c r="C192" s="45" t="s">
        <v>7</v>
      </c>
      <c r="D192" s="43">
        <f t="shared" ref="D192:K192" si="38">SUM(D194+D195)</f>
        <v>5998.9</v>
      </c>
      <c r="E192" s="43">
        <f t="shared" si="38"/>
        <v>6957.5</v>
      </c>
      <c r="F192" s="43">
        <f t="shared" si="38"/>
        <v>0</v>
      </c>
      <c r="G192" s="43">
        <f t="shared" si="38"/>
        <v>0</v>
      </c>
      <c r="H192" s="43">
        <f t="shared" si="38"/>
        <v>0</v>
      </c>
      <c r="I192" s="43">
        <f t="shared" si="38"/>
        <v>0</v>
      </c>
      <c r="J192" s="43">
        <f t="shared" si="38"/>
        <v>0</v>
      </c>
      <c r="K192" s="39">
        <f t="shared" si="38"/>
        <v>0</v>
      </c>
    </row>
    <row r="193" spans="1:11" ht="18" customHeight="1" x14ac:dyDescent="0.25">
      <c r="A193" s="283"/>
      <c r="B193" s="245"/>
      <c r="C193" s="46" t="s">
        <v>9</v>
      </c>
      <c r="D193" s="43"/>
      <c r="E193" s="39"/>
      <c r="F193" s="39"/>
      <c r="G193" s="39"/>
      <c r="H193" s="29"/>
      <c r="I193" s="153"/>
      <c r="J193" s="192"/>
      <c r="K193" s="155"/>
    </row>
    <row r="194" spans="1:11" ht="15.75" x14ac:dyDescent="0.25">
      <c r="A194" s="283"/>
      <c r="B194" s="245"/>
      <c r="C194" s="47" t="s">
        <v>4</v>
      </c>
      <c r="D194" s="43"/>
      <c r="E194" s="39"/>
      <c r="F194" s="39"/>
      <c r="G194" s="39"/>
      <c r="H194" s="29"/>
      <c r="I194" s="153"/>
      <c r="J194" s="192"/>
      <c r="K194" s="155"/>
    </row>
    <row r="195" spans="1:11" ht="15.75" x14ac:dyDescent="0.25">
      <c r="A195" s="283"/>
      <c r="B195" s="245"/>
      <c r="C195" s="47" t="s">
        <v>5</v>
      </c>
      <c r="D195" s="43">
        <v>5998.9</v>
      </c>
      <c r="E195" s="39">
        <v>6957.5</v>
      </c>
      <c r="F195" s="39"/>
      <c r="G195" s="39"/>
      <c r="H195" s="29"/>
      <c r="I195" s="153"/>
      <c r="J195" s="192"/>
      <c r="K195" s="155"/>
    </row>
    <row r="196" spans="1:11" ht="31.5" x14ac:dyDescent="0.25">
      <c r="A196" s="283"/>
      <c r="B196" s="245"/>
      <c r="C196" s="48" t="s">
        <v>35</v>
      </c>
      <c r="D196" s="43"/>
      <c r="E196" s="39"/>
      <c r="F196" s="39"/>
      <c r="G196" s="39"/>
      <c r="H196" s="29"/>
      <c r="I196" s="153"/>
      <c r="J196" s="192"/>
      <c r="K196" s="155"/>
    </row>
    <row r="197" spans="1:11" ht="15.75" x14ac:dyDescent="0.25">
      <c r="A197" s="283"/>
      <c r="B197" s="245"/>
      <c r="C197" s="47" t="s">
        <v>6</v>
      </c>
      <c r="D197" s="43"/>
      <c r="E197" s="39"/>
      <c r="F197" s="39"/>
      <c r="G197" s="39"/>
      <c r="H197" s="29"/>
      <c r="I197" s="153"/>
      <c r="J197" s="192"/>
      <c r="K197" s="155"/>
    </row>
    <row r="198" spans="1:11" ht="15.75" x14ac:dyDescent="0.25">
      <c r="A198" s="284"/>
      <c r="B198" s="254"/>
      <c r="C198" s="47" t="s">
        <v>10</v>
      </c>
      <c r="D198" s="43"/>
      <c r="E198" s="39"/>
      <c r="F198" s="39"/>
      <c r="G198" s="39"/>
      <c r="H198" s="29"/>
      <c r="I198" s="153"/>
      <c r="J198" s="192"/>
      <c r="K198" s="155"/>
    </row>
    <row r="199" spans="1:11" ht="15.75" x14ac:dyDescent="0.25">
      <c r="A199" s="282" t="s">
        <v>106</v>
      </c>
      <c r="B199" s="244" t="s">
        <v>107</v>
      </c>
      <c r="C199" s="45" t="s">
        <v>7</v>
      </c>
      <c r="D199" s="43">
        <f>SUM(D201+D202)</f>
        <v>350</v>
      </c>
      <c r="E199" s="43">
        <f t="shared" ref="E199:K199" si="39">SUM(E201+E202)</f>
        <v>350</v>
      </c>
      <c r="F199" s="43">
        <f t="shared" si="39"/>
        <v>0</v>
      </c>
      <c r="G199" s="43">
        <f t="shared" si="39"/>
        <v>0</v>
      </c>
      <c r="H199" s="43">
        <f t="shared" si="39"/>
        <v>0</v>
      </c>
      <c r="I199" s="43">
        <f t="shared" si="39"/>
        <v>0</v>
      </c>
      <c r="J199" s="43">
        <f t="shared" si="39"/>
        <v>0</v>
      </c>
      <c r="K199" s="39">
        <f t="shared" si="39"/>
        <v>0</v>
      </c>
    </row>
    <row r="200" spans="1:11" ht="15.75" customHeight="1" x14ac:dyDescent="0.25">
      <c r="A200" s="283"/>
      <c r="B200" s="245"/>
      <c r="C200" s="46" t="s">
        <v>9</v>
      </c>
      <c r="D200" s="43"/>
      <c r="E200" s="39"/>
      <c r="F200" s="39"/>
      <c r="G200" s="39"/>
      <c r="H200" s="29"/>
      <c r="I200" s="153"/>
      <c r="J200" s="192"/>
      <c r="K200" s="155"/>
    </row>
    <row r="201" spans="1:11" ht="15.75" x14ac:dyDescent="0.25">
      <c r="A201" s="283"/>
      <c r="B201" s="245"/>
      <c r="C201" s="47" t="s">
        <v>4</v>
      </c>
      <c r="D201" s="43"/>
      <c r="E201" s="39"/>
      <c r="F201" s="39"/>
      <c r="G201" s="39"/>
      <c r="H201" s="29"/>
      <c r="I201" s="153"/>
      <c r="J201" s="192"/>
      <c r="K201" s="155"/>
    </row>
    <row r="202" spans="1:11" ht="15.75" x14ac:dyDescent="0.25">
      <c r="A202" s="283"/>
      <c r="B202" s="245"/>
      <c r="C202" s="47" t="s">
        <v>5</v>
      </c>
      <c r="D202" s="43">
        <v>350</v>
      </c>
      <c r="E202" s="39">
        <v>350</v>
      </c>
      <c r="F202" s="39"/>
      <c r="G202" s="39"/>
      <c r="H202" s="29"/>
      <c r="I202" s="153"/>
      <c r="J202" s="192"/>
      <c r="K202" s="155"/>
    </row>
    <row r="203" spans="1:11" ht="31.5" x14ac:dyDescent="0.25">
      <c r="A203" s="283"/>
      <c r="B203" s="245"/>
      <c r="C203" s="48" t="s">
        <v>35</v>
      </c>
      <c r="D203" s="43"/>
      <c r="E203" s="39"/>
      <c r="F203" s="39"/>
      <c r="G203" s="39"/>
      <c r="H203" s="29"/>
      <c r="I203" s="153"/>
      <c r="J203" s="192"/>
      <c r="K203" s="155"/>
    </row>
    <row r="204" spans="1:11" ht="15.75" x14ac:dyDescent="0.25">
      <c r="A204" s="283"/>
      <c r="B204" s="245"/>
      <c r="C204" s="47" t="s">
        <v>6</v>
      </c>
      <c r="D204" s="43"/>
      <c r="E204" s="39"/>
      <c r="F204" s="39"/>
      <c r="G204" s="39"/>
      <c r="H204" s="29"/>
      <c r="I204" s="153"/>
      <c r="J204" s="192"/>
      <c r="K204" s="155"/>
    </row>
    <row r="205" spans="1:11" ht="15.75" x14ac:dyDescent="0.25">
      <c r="A205" s="284"/>
      <c r="B205" s="254"/>
      <c r="C205" s="47" t="s">
        <v>10</v>
      </c>
      <c r="D205" s="43"/>
      <c r="E205" s="39"/>
      <c r="F205" s="39"/>
      <c r="G205" s="39"/>
      <c r="H205" s="29"/>
      <c r="I205" s="153"/>
      <c r="J205" s="192"/>
      <c r="K205" s="155"/>
    </row>
    <row r="206" spans="1:11" ht="15.75" x14ac:dyDescent="0.25">
      <c r="A206" s="282" t="s">
        <v>108</v>
      </c>
      <c r="B206" s="244" t="s">
        <v>109</v>
      </c>
      <c r="C206" s="45" t="s">
        <v>7</v>
      </c>
      <c r="D206" s="43">
        <f>SUM(D208+D209)</f>
        <v>6166</v>
      </c>
      <c r="E206" s="43">
        <f t="shared" ref="E206:K206" si="40">SUM(E208+E209)</f>
        <v>295</v>
      </c>
      <c r="F206" s="43">
        <f t="shared" si="40"/>
        <v>0</v>
      </c>
      <c r="G206" s="43">
        <f t="shared" si="40"/>
        <v>0</v>
      </c>
      <c r="H206" s="43">
        <f t="shared" si="40"/>
        <v>0</v>
      </c>
      <c r="I206" s="43">
        <f t="shared" si="40"/>
        <v>0</v>
      </c>
      <c r="J206" s="43">
        <f t="shared" si="40"/>
        <v>0</v>
      </c>
      <c r="K206" s="39">
        <f t="shared" si="40"/>
        <v>0</v>
      </c>
    </row>
    <row r="207" spans="1:11" ht="17.25" customHeight="1" x14ac:dyDescent="0.25">
      <c r="A207" s="283"/>
      <c r="B207" s="245"/>
      <c r="C207" s="46" t="s">
        <v>9</v>
      </c>
      <c r="D207" s="43"/>
      <c r="E207" s="39"/>
      <c r="F207" s="39"/>
      <c r="G207" s="39"/>
      <c r="H207" s="29"/>
      <c r="I207" s="153"/>
      <c r="J207" s="192"/>
      <c r="K207" s="155"/>
    </row>
    <row r="208" spans="1:11" ht="15.75" x14ac:dyDescent="0.25">
      <c r="A208" s="283"/>
      <c r="B208" s="245"/>
      <c r="C208" s="47" t="s">
        <v>4</v>
      </c>
      <c r="D208" s="43"/>
      <c r="E208" s="39"/>
      <c r="F208" s="39"/>
      <c r="G208" s="39"/>
      <c r="H208" s="29"/>
      <c r="I208" s="153"/>
      <c r="J208" s="192"/>
      <c r="K208" s="155"/>
    </row>
    <row r="209" spans="1:11" ht="15.75" x14ac:dyDescent="0.25">
      <c r="A209" s="283"/>
      <c r="B209" s="245"/>
      <c r="C209" s="47" t="s">
        <v>5</v>
      </c>
      <c r="D209" s="43">
        <v>6166</v>
      </c>
      <c r="E209" s="39">
        <v>295</v>
      </c>
      <c r="F209" s="39"/>
      <c r="G209" s="39"/>
      <c r="H209" s="29"/>
      <c r="I209" s="153"/>
      <c r="J209" s="192"/>
      <c r="K209" s="155"/>
    </row>
    <row r="210" spans="1:11" ht="31.5" x14ac:dyDescent="0.25">
      <c r="A210" s="283"/>
      <c r="B210" s="245"/>
      <c r="C210" s="48" t="s">
        <v>35</v>
      </c>
      <c r="D210" s="43"/>
      <c r="E210" s="39"/>
      <c r="F210" s="39"/>
      <c r="G210" s="39"/>
      <c r="H210" s="29"/>
      <c r="I210" s="153"/>
      <c r="J210" s="192"/>
      <c r="K210" s="155"/>
    </row>
    <row r="211" spans="1:11" ht="15.75" x14ac:dyDescent="0.25">
      <c r="A211" s="283"/>
      <c r="B211" s="245"/>
      <c r="C211" s="47" t="s">
        <v>6</v>
      </c>
      <c r="D211" s="43"/>
      <c r="E211" s="39"/>
      <c r="F211" s="39"/>
      <c r="G211" s="39"/>
      <c r="H211" s="29"/>
      <c r="I211" s="153"/>
      <c r="J211" s="192"/>
      <c r="K211" s="155"/>
    </row>
    <row r="212" spans="1:11" ht="15.75" x14ac:dyDescent="0.25">
      <c r="A212" s="284"/>
      <c r="B212" s="254"/>
      <c r="C212" s="47" t="s">
        <v>10</v>
      </c>
      <c r="D212" s="43"/>
      <c r="E212" s="39"/>
      <c r="F212" s="39"/>
      <c r="G212" s="39"/>
      <c r="H212" s="29"/>
      <c r="I212" s="153"/>
      <c r="J212" s="192"/>
      <c r="K212" s="155"/>
    </row>
    <row r="213" spans="1:11" ht="15.75" x14ac:dyDescent="0.25">
      <c r="A213" s="282" t="s">
        <v>110</v>
      </c>
      <c r="B213" s="244" t="s">
        <v>137</v>
      </c>
      <c r="C213" s="45" t="s">
        <v>7</v>
      </c>
      <c r="D213" s="43">
        <f>SUM(D215+D216)</f>
        <v>435</v>
      </c>
      <c r="E213" s="43">
        <f t="shared" ref="E213:K213" si="41">SUM(E215+E216)</f>
        <v>350</v>
      </c>
      <c r="F213" s="43">
        <f t="shared" si="41"/>
        <v>0</v>
      </c>
      <c r="G213" s="43">
        <f t="shared" si="41"/>
        <v>0</v>
      </c>
      <c r="H213" s="43">
        <f t="shared" si="41"/>
        <v>0</v>
      </c>
      <c r="I213" s="43">
        <f t="shared" si="41"/>
        <v>0</v>
      </c>
      <c r="J213" s="43">
        <f t="shared" si="41"/>
        <v>0</v>
      </c>
      <c r="K213" s="39">
        <f t="shared" si="41"/>
        <v>0</v>
      </c>
    </row>
    <row r="214" spans="1:11" ht="15.75" customHeight="1" x14ac:dyDescent="0.25">
      <c r="A214" s="283"/>
      <c r="B214" s="245"/>
      <c r="C214" s="46" t="s">
        <v>9</v>
      </c>
      <c r="D214" s="43"/>
      <c r="E214" s="39"/>
      <c r="F214" s="39"/>
      <c r="G214" s="39"/>
      <c r="H214" s="29"/>
      <c r="I214" s="153"/>
      <c r="J214" s="192"/>
      <c r="K214" s="155"/>
    </row>
    <row r="215" spans="1:11" ht="15.75" x14ac:dyDescent="0.25">
      <c r="A215" s="283"/>
      <c r="B215" s="245"/>
      <c r="C215" s="47" t="s">
        <v>4</v>
      </c>
      <c r="D215" s="43"/>
      <c r="E215" s="39"/>
      <c r="F215" s="39"/>
      <c r="G215" s="39"/>
      <c r="H215" s="29"/>
      <c r="I215" s="153"/>
      <c r="J215" s="192"/>
      <c r="K215" s="155"/>
    </row>
    <row r="216" spans="1:11" ht="15.75" x14ac:dyDescent="0.25">
      <c r="A216" s="283"/>
      <c r="B216" s="245"/>
      <c r="C216" s="47" t="s">
        <v>5</v>
      </c>
      <c r="D216" s="43">
        <v>435</v>
      </c>
      <c r="E216" s="39">
        <v>350</v>
      </c>
      <c r="F216" s="39"/>
      <c r="G216" s="39"/>
      <c r="H216" s="29"/>
      <c r="I216" s="153"/>
      <c r="J216" s="192"/>
      <c r="K216" s="155"/>
    </row>
    <row r="217" spans="1:11" ht="31.5" x14ac:dyDescent="0.25">
      <c r="A217" s="283"/>
      <c r="B217" s="245"/>
      <c r="C217" s="48" t="s">
        <v>35</v>
      </c>
      <c r="D217" s="43"/>
      <c r="E217" s="39"/>
      <c r="F217" s="39"/>
      <c r="G217" s="39"/>
      <c r="H217" s="29"/>
      <c r="I217" s="153"/>
      <c r="J217" s="192"/>
      <c r="K217" s="155"/>
    </row>
    <row r="218" spans="1:11" ht="15.75" x14ac:dyDescent="0.25">
      <c r="A218" s="283"/>
      <c r="B218" s="245"/>
      <c r="C218" s="47" t="s">
        <v>6</v>
      </c>
      <c r="D218" s="43"/>
      <c r="E218" s="39"/>
      <c r="F218" s="39"/>
      <c r="G218" s="39"/>
      <c r="H218" s="29"/>
      <c r="I218" s="153"/>
      <c r="J218" s="192"/>
      <c r="K218" s="155"/>
    </row>
    <row r="219" spans="1:11" ht="15.75" x14ac:dyDescent="0.25">
      <c r="A219" s="284"/>
      <c r="B219" s="254"/>
      <c r="C219" s="47" t="s">
        <v>10</v>
      </c>
      <c r="D219" s="43"/>
      <c r="E219" s="39"/>
      <c r="F219" s="39"/>
      <c r="G219" s="39"/>
      <c r="H219" s="29"/>
      <c r="I219" s="153"/>
      <c r="J219" s="192"/>
      <c r="K219" s="155"/>
    </row>
    <row r="220" spans="1:11" ht="15.75" x14ac:dyDescent="0.25">
      <c r="A220" s="282" t="s">
        <v>310</v>
      </c>
      <c r="B220" s="244" t="s">
        <v>307</v>
      </c>
      <c r="C220" s="45" t="s">
        <v>7</v>
      </c>
      <c r="D220" s="43"/>
      <c r="E220" s="39"/>
      <c r="F220" s="39">
        <f>F221+F222+F223+F224+F225+F226</f>
        <v>10</v>
      </c>
      <c r="G220" s="39">
        <f t="shared" ref="G220:K220" si="42">G221+G222+G223+G224+G225+G226</f>
        <v>1</v>
      </c>
      <c r="H220" s="39">
        <f t="shared" si="42"/>
        <v>1</v>
      </c>
      <c r="I220" s="43">
        <f t="shared" si="42"/>
        <v>1</v>
      </c>
      <c r="J220" s="43">
        <f t="shared" si="42"/>
        <v>1</v>
      </c>
      <c r="K220" s="39">
        <f t="shared" si="42"/>
        <v>1</v>
      </c>
    </row>
    <row r="221" spans="1:11" ht="21" customHeight="1" x14ac:dyDescent="0.25">
      <c r="A221" s="283"/>
      <c r="B221" s="245"/>
      <c r="C221" s="46" t="s">
        <v>9</v>
      </c>
      <c r="D221" s="43"/>
      <c r="E221" s="39"/>
      <c r="F221" s="39"/>
      <c r="G221" s="39"/>
      <c r="H221" s="29"/>
      <c r="I221" s="153"/>
      <c r="J221" s="192"/>
      <c r="K221" s="155"/>
    </row>
    <row r="222" spans="1:11" ht="15.75" x14ac:dyDescent="0.25">
      <c r="A222" s="283"/>
      <c r="B222" s="245"/>
      <c r="C222" s="47" t="s">
        <v>4</v>
      </c>
      <c r="D222" s="43"/>
      <c r="E222" s="39"/>
      <c r="F222" s="39"/>
      <c r="G222" s="39"/>
      <c r="H222" s="29"/>
      <c r="I222" s="153"/>
      <c r="J222" s="192"/>
      <c r="K222" s="155"/>
    </row>
    <row r="223" spans="1:11" ht="15.75" x14ac:dyDescent="0.25">
      <c r="A223" s="283"/>
      <c r="B223" s="245"/>
      <c r="C223" s="47" t="s">
        <v>5</v>
      </c>
      <c r="D223" s="43"/>
      <c r="E223" s="39"/>
      <c r="F223" s="39">
        <v>10</v>
      </c>
      <c r="G223" s="39">
        <f>обос!K81</f>
        <v>1</v>
      </c>
      <c r="H223" s="29">
        <f>обос!L81</f>
        <v>1</v>
      </c>
      <c r="I223" s="153">
        <f>обос!M81</f>
        <v>1</v>
      </c>
      <c r="J223" s="153">
        <f>обос!N81</f>
        <v>1</v>
      </c>
      <c r="K223" s="29">
        <f>обос!O81</f>
        <v>1</v>
      </c>
    </row>
    <row r="224" spans="1:11" ht="31.5" x14ac:dyDescent="0.25">
      <c r="A224" s="283"/>
      <c r="B224" s="245"/>
      <c r="C224" s="48" t="s">
        <v>35</v>
      </c>
      <c r="D224" s="43"/>
      <c r="E224" s="39"/>
      <c r="F224" s="39"/>
      <c r="G224" s="39"/>
      <c r="H224" s="29"/>
      <c r="I224" s="153"/>
      <c r="J224" s="192"/>
      <c r="K224" s="155"/>
    </row>
    <row r="225" spans="1:11" ht="15.75" x14ac:dyDescent="0.25">
      <c r="A225" s="283"/>
      <c r="B225" s="245"/>
      <c r="C225" s="47" t="s">
        <v>6</v>
      </c>
      <c r="D225" s="43"/>
      <c r="E225" s="39"/>
      <c r="F225" s="39"/>
      <c r="G225" s="39"/>
      <c r="H225" s="29"/>
      <c r="I225" s="153"/>
      <c r="J225" s="192"/>
      <c r="K225" s="155"/>
    </row>
    <row r="226" spans="1:11" ht="15.75" x14ac:dyDescent="0.25">
      <c r="A226" s="284"/>
      <c r="B226" s="254"/>
      <c r="C226" s="47" t="s">
        <v>10</v>
      </c>
      <c r="D226" s="43"/>
      <c r="E226" s="39"/>
      <c r="F226" s="39"/>
      <c r="G226" s="39"/>
      <c r="H226" s="29"/>
      <c r="I226" s="153"/>
      <c r="J226" s="192"/>
      <c r="K226" s="155"/>
    </row>
    <row r="227" spans="1:11" ht="15.75" x14ac:dyDescent="0.25">
      <c r="A227" s="296" t="s">
        <v>45</v>
      </c>
      <c r="B227" s="288" t="s">
        <v>138</v>
      </c>
      <c r="C227" s="45" t="s">
        <v>7</v>
      </c>
      <c r="D227" s="39">
        <f>SUM(D234+D241)</f>
        <v>6957.45</v>
      </c>
      <c r="E227" s="39">
        <f t="shared" ref="E227:F227" si="43">SUM(E234+E241)</f>
        <v>7135.59</v>
      </c>
      <c r="F227" s="39">
        <f t="shared" si="43"/>
        <v>11948.400000000001</v>
      </c>
      <c r="G227" s="39">
        <f>G228+G229+G230+G231+G232+G233</f>
        <v>10044.799999999999</v>
      </c>
      <c r="H227" s="39">
        <f t="shared" ref="H227:K227" si="44">H228+H229+H230+H231+H232+H233</f>
        <v>5463.2000000000007</v>
      </c>
      <c r="I227" s="43">
        <f t="shared" si="44"/>
        <v>4892.2</v>
      </c>
      <c r="J227" s="43">
        <f t="shared" si="44"/>
        <v>4892.2</v>
      </c>
      <c r="K227" s="39">
        <f t="shared" si="44"/>
        <v>4892.2</v>
      </c>
    </row>
    <row r="228" spans="1:11" ht="15.75" customHeight="1" x14ac:dyDescent="0.25">
      <c r="A228" s="296"/>
      <c r="B228" s="289"/>
      <c r="C228" s="46" t="s">
        <v>9</v>
      </c>
      <c r="D228" s="39">
        <f>SUM(D235+D242)</f>
        <v>146.6</v>
      </c>
      <c r="E228" s="39">
        <f t="shared" ref="E228:K228" si="45">SUM(E235+E242)</f>
        <v>150.19999999999999</v>
      </c>
      <c r="F228" s="39">
        <f t="shared" si="45"/>
        <v>172.3</v>
      </c>
      <c r="G228" s="39">
        <f t="shared" si="45"/>
        <v>170.89999999999998</v>
      </c>
      <c r="H228" s="39">
        <f t="shared" si="45"/>
        <v>188.29999999999998</v>
      </c>
      <c r="I228" s="43">
        <f t="shared" si="45"/>
        <v>196.9</v>
      </c>
      <c r="J228" s="43">
        <f t="shared" si="45"/>
        <v>196.9</v>
      </c>
      <c r="K228" s="39">
        <f t="shared" si="45"/>
        <v>203.4</v>
      </c>
    </row>
    <row r="229" spans="1:11" ht="15.75" x14ac:dyDescent="0.25">
      <c r="A229" s="296"/>
      <c r="B229" s="289"/>
      <c r="C229" s="47" t="s">
        <v>4</v>
      </c>
      <c r="D229" s="39">
        <f>SUM(D236+D243)</f>
        <v>3.65</v>
      </c>
      <c r="E229" s="39">
        <f t="shared" ref="E229:K229" si="46">SUM(E236+E243)</f>
        <v>337.8</v>
      </c>
      <c r="F229" s="39">
        <f t="shared" si="46"/>
        <v>398.9</v>
      </c>
      <c r="G229" s="39">
        <f t="shared" si="46"/>
        <v>0</v>
      </c>
      <c r="H229" s="39">
        <f t="shared" si="46"/>
        <v>0</v>
      </c>
      <c r="I229" s="43">
        <f t="shared" si="46"/>
        <v>0</v>
      </c>
      <c r="J229" s="43">
        <f t="shared" si="46"/>
        <v>0</v>
      </c>
      <c r="K229" s="39">
        <f t="shared" si="46"/>
        <v>0</v>
      </c>
    </row>
    <row r="230" spans="1:11" ht="15.75" x14ac:dyDescent="0.25">
      <c r="A230" s="296"/>
      <c r="B230" s="289"/>
      <c r="C230" s="47" t="s">
        <v>5</v>
      </c>
      <c r="D230" s="39">
        <f>SUM(D237+D244)</f>
        <v>6807.2</v>
      </c>
      <c r="E230" s="39">
        <f>SUM(E237+E244)</f>
        <v>6647.59</v>
      </c>
      <c r="F230" s="39">
        <f t="shared" ref="F230:K230" si="47">SUM(F237+F244)</f>
        <v>11377.2</v>
      </c>
      <c r="G230" s="39">
        <f t="shared" si="47"/>
        <v>9873.9</v>
      </c>
      <c r="H230" s="39">
        <f>SUM(H237+H244)</f>
        <v>5274.9000000000005</v>
      </c>
      <c r="I230" s="43">
        <f t="shared" si="47"/>
        <v>4695.3</v>
      </c>
      <c r="J230" s="43">
        <f t="shared" si="47"/>
        <v>4695.3</v>
      </c>
      <c r="K230" s="39">
        <f t="shared" si="47"/>
        <v>4688.8</v>
      </c>
    </row>
    <row r="231" spans="1:11" ht="31.5" x14ac:dyDescent="0.25">
      <c r="A231" s="296"/>
      <c r="B231" s="289"/>
      <c r="C231" s="48" t="s">
        <v>35</v>
      </c>
      <c r="D231" s="39"/>
      <c r="E231" s="39"/>
      <c r="F231" s="39"/>
      <c r="G231" s="39"/>
      <c r="H231" s="29"/>
      <c r="I231" s="153"/>
      <c r="J231" s="192"/>
      <c r="K231" s="155"/>
    </row>
    <row r="232" spans="1:11" ht="15.75" x14ac:dyDescent="0.25">
      <c r="A232" s="296"/>
      <c r="B232" s="289"/>
      <c r="C232" s="47" t="s">
        <v>6</v>
      </c>
      <c r="D232" s="39"/>
      <c r="E232" s="39"/>
      <c r="F232" s="39"/>
      <c r="G232" s="39"/>
      <c r="H232" s="29"/>
      <c r="I232" s="153"/>
      <c r="J232" s="192"/>
      <c r="K232" s="155"/>
    </row>
    <row r="233" spans="1:11" ht="15.75" x14ac:dyDescent="0.25">
      <c r="A233" s="296"/>
      <c r="B233" s="290"/>
      <c r="C233" s="47" t="s">
        <v>10</v>
      </c>
      <c r="D233" s="39"/>
      <c r="E233" s="39"/>
      <c r="F233" s="39"/>
      <c r="G233" s="39"/>
      <c r="H233" s="29"/>
      <c r="I233" s="153"/>
      <c r="J233" s="192"/>
      <c r="K233" s="155"/>
    </row>
    <row r="234" spans="1:11" ht="15.75" x14ac:dyDescent="0.25">
      <c r="A234" s="259" t="s">
        <v>58</v>
      </c>
      <c r="B234" s="297" t="s">
        <v>139</v>
      </c>
      <c r="C234" s="45" t="s">
        <v>7</v>
      </c>
      <c r="D234" s="39">
        <f>SUM(D237+D236)</f>
        <v>5851.2</v>
      </c>
      <c r="E234" s="39">
        <f t="shared" ref="E234:F234" si="48">SUM(E237)</f>
        <v>5738.6</v>
      </c>
      <c r="F234" s="39">
        <f t="shared" si="48"/>
        <v>10481.6</v>
      </c>
      <c r="G234" s="39">
        <f t="shared" ref="G234:H234" si="49">G235+G236+G237+G238+G239+G240</f>
        <v>9587.6</v>
      </c>
      <c r="H234" s="39">
        <f t="shared" si="49"/>
        <v>4941.8</v>
      </c>
      <c r="I234" s="43">
        <f>I235+I236+I237+I238+I239+I240</f>
        <v>4507.3</v>
      </c>
      <c r="J234" s="43">
        <f t="shared" ref="J234:K234" si="50">J235+J236+J237+J238+J239+J240</f>
        <v>4507.3</v>
      </c>
      <c r="K234" s="39">
        <f t="shared" si="50"/>
        <v>4507.3</v>
      </c>
    </row>
    <row r="235" spans="1:11" ht="19.5" customHeight="1" x14ac:dyDescent="0.25">
      <c r="A235" s="260"/>
      <c r="B235" s="298"/>
      <c r="C235" s="46" t="s">
        <v>9</v>
      </c>
      <c r="D235" s="39"/>
      <c r="E235" s="39"/>
      <c r="F235" s="39"/>
      <c r="G235" s="39"/>
      <c r="H235" s="29"/>
      <c r="I235" s="153"/>
      <c r="J235" s="192"/>
      <c r="K235" s="155"/>
    </row>
    <row r="236" spans="1:11" ht="15.75" x14ac:dyDescent="0.25">
      <c r="A236" s="260"/>
      <c r="B236" s="298"/>
      <c r="C236" s="47" t="s">
        <v>4</v>
      </c>
      <c r="D236" s="39">
        <v>2</v>
      </c>
      <c r="E236" s="39"/>
      <c r="F236" s="39"/>
      <c r="G236" s="39"/>
      <c r="H236" s="29"/>
      <c r="I236" s="153"/>
      <c r="J236" s="192"/>
      <c r="K236" s="155"/>
    </row>
    <row r="237" spans="1:11" ht="15.75" x14ac:dyDescent="0.25">
      <c r="A237" s="260"/>
      <c r="B237" s="298"/>
      <c r="C237" s="47" t="s">
        <v>5</v>
      </c>
      <c r="D237" s="39">
        <v>5849.2</v>
      </c>
      <c r="E237" s="39">
        <v>5738.6</v>
      </c>
      <c r="F237" s="39">
        <v>10481.6</v>
      </c>
      <c r="G237" s="39">
        <f>обос!K87</f>
        <v>9587.6</v>
      </c>
      <c r="H237" s="29">
        <f>обос!L87</f>
        <v>4941.8</v>
      </c>
      <c r="I237" s="153">
        <f>обос!M87</f>
        <v>4507.3</v>
      </c>
      <c r="J237" s="153">
        <f>обос!N87</f>
        <v>4507.3</v>
      </c>
      <c r="K237" s="29">
        <f>обос!O87</f>
        <v>4507.3</v>
      </c>
    </row>
    <row r="238" spans="1:11" ht="31.5" x14ac:dyDescent="0.25">
      <c r="A238" s="260"/>
      <c r="B238" s="298"/>
      <c r="C238" s="48" t="s">
        <v>35</v>
      </c>
      <c r="D238" s="39"/>
      <c r="E238" s="39"/>
      <c r="F238" s="39"/>
      <c r="G238" s="39"/>
      <c r="H238" s="29"/>
      <c r="I238" s="153"/>
      <c r="J238" s="192"/>
      <c r="K238" s="155"/>
    </row>
    <row r="239" spans="1:11" ht="15.75" x14ac:dyDescent="0.25">
      <c r="A239" s="260"/>
      <c r="B239" s="298"/>
      <c r="C239" s="47" t="s">
        <v>6</v>
      </c>
      <c r="D239" s="39"/>
      <c r="E239" s="39"/>
      <c r="F239" s="39"/>
      <c r="G239" s="39"/>
      <c r="H239" s="29"/>
      <c r="I239" s="153"/>
      <c r="J239" s="192"/>
      <c r="K239" s="155"/>
    </row>
    <row r="240" spans="1:11" ht="15.75" x14ac:dyDescent="0.25">
      <c r="A240" s="261"/>
      <c r="B240" s="299"/>
      <c r="C240" s="47" t="s">
        <v>10</v>
      </c>
      <c r="D240" s="39"/>
      <c r="E240" s="39"/>
      <c r="F240" s="39"/>
      <c r="G240" s="39"/>
      <c r="H240" s="29"/>
      <c r="I240" s="153"/>
      <c r="J240" s="192"/>
      <c r="K240" s="155"/>
    </row>
    <row r="241" spans="1:11" ht="15.75" x14ac:dyDescent="0.25">
      <c r="A241" s="259" t="s">
        <v>59</v>
      </c>
      <c r="B241" s="297" t="s">
        <v>140</v>
      </c>
      <c r="C241" s="45" t="s">
        <v>7</v>
      </c>
      <c r="D241" s="39">
        <f>SUM(D244+D242+D243)</f>
        <v>1106.25</v>
      </c>
      <c r="E241" s="39">
        <f t="shared" ref="E241:K241" si="51">SUM(E244+E242+E243)</f>
        <v>1396.99</v>
      </c>
      <c r="F241" s="39">
        <f t="shared" si="51"/>
        <v>1466.8000000000002</v>
      </c>
      <c r="G241" s="39">
        <f t="shared" si="51"/>
        <v>457.19999999999993</v>
      </c>
      <c r="H241" s="39">
        <f t="shared" si="51"/>
        <v>521.4</v>
      </c>
      <c r="I241" s="43">
        <f t="shared" si="51"/>
        <v>384.90000000000003</v>
      </c>
      <c r="J241" s="43">
        <f t="shared" si="51"/>
        <v>384.90000000000003</v>
      </c>
      <c r="K241" s="39">
        <f t="shared" si="51"/>
        <v>384.90000000000003</v>
      </c>
    </row>
    <row r="242" spans="1:11" ht="18" customHeight="1" x14ac:dyDescent="0.25">
      <c r="A242" s="260"/>
      <c r="B242" s="298"/>
      <c r="C242" s="46" t="s">
        <v>9</v>
      </c>
      <c r="D242" s="39">
        <v>146.6</v>
      </c>
      <c r="E242" s="39">
        <v>150.19999999999999</v>
      </c>
      <c r="F242" s="39">
        <v>172.3</v>
      </c>
      <c r="G242" s="39">
        <f>обос!K100+обос!K101</f>
        <v>170.89999999999998</v>
      </c>
      <c r="H242" s="29">
        <f>обос!L100+обос!L101</f>
        <v>188.29999999999998</v>
      </c>
      <c r="I242" s="153">
        <f>обос!M100+обос!M101</f>
        <v>196.9</v>
      </c>
      <c r="J242" s="153">
        <f>обос!N100+обос!N101</f>
        <v>196.9</v>
      </c>
      <c r="K242" s="29">
        <f>обос!O100+обос!O101</f>
        <v>203.4</v>
      </c>
    </row>
    <row r="243" spans="1:11" ht="15.75" x14ac:dyDescent="0.25">
      <c r="A243" s="260"/>
      <c r="B243" s="298"/>
      <c r="C243" s="47" t="s">
        <v>4</v>
      </c>
      <c r="D243" s="90">
        <v>1.65</v>
      </c>
      <c r="E243" s="39">
        <v>337.8</v>
      </c>
      <c r="F243" s="39">
        <v>398.9</v>
      </c>
      <c r="G243" s="39"/>
      <c r="H243" s="29"/>
      <c r="I243" s="153"/>
      <c r="J243" s="192"/>
      <c r="K243" s="155"/>
    </row>
    <row r="244" spans="1:11" ht="15.75" x14ac:dyDescent="0.25">
      <c r="A244" s="260"/>
      <c r="B244" s="298"/>
      <c r="C244" s="47" t="s">
        <v>5</v>
      </c>
      <c r="D244" s="39">
        <v>958</v>
      </c>
      <c r="E244" s="39">
        <v>908.99</v>
      </c>
      <c r="F244" s="39">
        <v>895.6</v>
      </c>
      <c r="G244" s="39">
        <f>обос!K95-обос!K100-обос!K101</f>
        <v>286.29999999999995</v>
      </c>
      <c r="H244" s="29">
        <f>обос!L95-обос!L100-обос!L101</f>
        <v>333.09999999999997</v>
      </c>
      <c r="I244" s="153">
        <f>обос!M95-обос!M100-обос!M101</f>
        <v>188.00000000000003</v>
      </c>
      <c r="J244" s="153">
        <f>обос!N95-обос!N100-обос!N101</f>
        <v>188.00000000000003</v>
      </c>
      <c r="K244" s="29">
        <f>обос!O95-обос!O100-обос!O101</f>
        <v>181.50000000000003</v>
      </c>
    </row>
    <row r="245" spans="1:11" ht="31.5" x14ac:dyDescent="0.25">
      <c r="A245" s="260"/>
      <c r="B245" s="298"/>
      <c r="C245" s="48" t="s">
        <v>35</v>
      </c>
      <c r="D245" s="39"/>
      <c r="E245" s="39"/>
      <c r="F245" s="39"/>
      <c r="G245" s="39"/>
      <c r="H245" s="29"/>
      <c r="I245" s="153"/>
      <c r="J245" s="192"/>
      <c r="K245" s="155"/>
    </row>
    <row r="246" spans="1:11" ht="15.75" x14ac:dyDescent="0.25">
      <c r="A246" s="260"/>
      <c r="B246" s="298"/>
      <c r="C246" s="47" t="s">
        <v>6</v>
      </c>
      <c r="D246" s="39"/>
      <c r="E246" s="39"/>
      <c r="F246" s="39"/>
      <c r="G246" s="39"/>
      <c r="H246" s="29"/>
      <c r="I246" s="153"/>
      <c r="J246" s="192"/>
      <c r="K246" s="155"/>
    </row>
    <row r="247" spans="1:11" ht="15.75" x14ac:dyDescent="0.25">
      <c r="A247" s="261"/>
      <c r="B247" s="299"/>
      <c r="C247" s="47" t="s">
        <v>10</v>
      </c>
      <c r="D247" s="39"/>
      <c r="E247" s="39"/>
      <c r="F247" s="39"/>
      <c r="G247" s="39"/>
      <c r="H247" s="29"/>
      <c r="I247" s="153"/>
      <c r="J247" s="192"/>
      <c r="K247" s="155"/>
    </row>
    <row r="248" spans="1:11" ht="15.75" x14ac:dyDescent="0.25">
      <c r="A248" s="291" t="s">
        <v>36</v>
      </c>
      <c r="B248" s="288" t="s">
        <v>141</v>
      </c>
      <c r="C248" s="45" t="s">
        <v>7</v>
      </c>
      <c r="D248" s="39">
        <f>SUM(D255+D269+D283)</f>
        <v>4401.8</v>
      </c>
      <c r="E248" s="39">
        <f t="shared" ref="E248" si="52">SUM(E255+E269+E283)</f>
        <v>9757.92</v>
      </c>
      <c r="F248" s="39">
        <f>SUM(F249+F250+F251+F252+F253+F254)</f>
        <v>8185.2</v>
      </c>
      <c r="G248" s="39">
        <f>SUM(G249+G250+G251+G252+G253+G254)</f>
        <v>6298.2000000000007</v>
      </c>
      <c r="H248" s="39">
        <f t="shared" ref="H248:K248" si="53">SUM(H249+H250+H251+H252+H253+H254)</f>
        <v>4403.3</v>
      </c>
      <c r="I248" s="43">
        <f t="shared" si="53"/>
        <v>3137.1000000000004</v>
      </c>
      <c r="J248" s="43">
        <f t="shared" si="53"/>
        <v>3046.4</v>
      </c>
      <c r="K248" s="39">
        <f t="shared" si="53"/>
        <v>3064.1000000000004</v>
      </c>
    </row>
    <row r="249" spans="1:11" ht="15.75" customHeight="1" x14ac:dyDescent="0.25">
      <c r="A249" s="292"/>
      <c r="B249" s="289"/>
      <c r="C249" s="46" t="s">
        <v>9</v>
      </c>
      <c r="D249" s="39"/>
      <c r="E249" s="39"/>
      <c r="F249" s="39">
        <f t="shared" ref="F249:F250" si="54">SUM(F263+F277)</f>
        <v>0</v>
      </c>
      <c r="G249" s="39"/>
      <c r="H249" s="29"/>
      <c r="I249" s="153"/>
      <c r="J249" s="192"/>
      <c r="K249" s="155"/>
    </row>
    <row r="250" spans="1:11" ht="15.75" x14ac:dyDescent="0.25">
      <c r="A250" s="292"/>
      <c r="B250" s="289"/>
      <c r="C250" s="47" t="s">
        <v>4</v>
      </c>
      <c r="D250" s="39"/>
      <c r="E250" s="39"/>
      <c r="F250" s="39">
        <f t="shared" si="54"/>
        <v>0</v>
      </c>
      <c r="G250" s="39"/>
      <c r="H250" s="29"/>
      <c r="I250" s="153"/>
      <c r="J250" s="192"/>
      <c r="K250" s="155"/>
    </row>
    <row r="251" spans="1:11" ht="15.75" x14ac:dyDescent="0.25">
      <c r="A251" s="292"/>
      <c r="B251" s="289"/>
      <c r="C251" s="47" t="s">
        <v>5</v>
      </c>
      <c r="D251" s="39">
        <f>SUM(D258+D272+D286)</f>
        <v>4401.8</v>
      </c>
      <c r="E251" s="39">
        <f t="shared" ref="E251" si="55">SUM(E258+E272+E286)</f>
        <v>9757.92</v>
      </c>
      <c r="F251" s="39">
        <f>SUM(F265+F279+F293)</f>
        <v>8185.2</v>
      </c>
      <c r="G251" s="39">
        <f t="shared" ref="G251:K251" si="56">SUM(G265+G279+G293)</f>
        <v>6298.2000000000007</v>
      </c>
      <c r="H251" s="39">
        <f t="shared" si="56"/>
        <v>4403.3</v>
      </c>
      <c r="I251" s="43">
        <f t="shared" si="56"/>
        <v>3137.1000000000004</v>
      </c>
      <c r="J251" s="43">
        <f t="shared" si="56"/>
        <v>3046.4</v>
      </c>
      <c r="K251" s="39">
        <f t="shared" si="56"/>
        <v>3064.1000000000004</v>
      </c>
    </row>
    <row r="252" spans="1:11" ht="31.5" x14ac:dyDescent="0.25">
      <c r="A252" s="292"/>
      <c r="B252" s="289"/>
      <c r="C252" s="48" t="s">
        <v>35</v>
      </c>
      <c r="D252" s="39"/>
      <c r="E252" s="39"/>
      <c r="F252" s="39">
        <f t="shared" ref="F252:F254" si="57">SUM(F266+F280)</f>
        <v>0</v>
      </c>
      <c r="G252" s="39"/>
      <c r="H252" s="29"/>
      <c r="I252" s="153"/>
      <c r="J252" s="192"/>
      <c r="K252" s="155"/>
    </row>
    <row r="253" spans="1:11" ht="15.75" x14ac:dyDescent="0.25">
      <c r="A253" s="292"/>
      <c r="B253" s="289"/>
      <c r="C253" s="47" t="s">
        <v>6</v>
      </c>
      <c r="D253" s="39"/>
      <c r="E253" s="39"/>
      <c r="F253" s="39">
        <f t="shared" si="57"/>
        <v>0</v>
      </c>
      <c r="G253" s="39"/>
      <c r="H253" s="29"/>
      <c r="I253" s="153"/>
      <c r="J253" s="192"/>
      <c r="K253" s="155"/>
    </row>
    <row r="254" spans="1:11" ht="15.75" x14ac:dyDescent="0.25">
      <c r="A254" s="293"/>
      <c r="B254" s="290"/>
      <c r="C254" s="47" t="s">
        <v>10</v>
      </c>
      <c r="D254" s="39"/>
      <c r="E254" s="39"/>
      <c r="F254" s="39">
        <f t="shared" si="57"/>
        <v>0</v>
      </c>
      <c r="G254" s="39"/>
      <c r="H254" s="29"/>
      <c r="I254" s="153"/>
      <c r="J254" s="192"/>
      <c r="K254" s="155"/>
    </row>
    <row r="255" spans="1:11" ht="15.75" x14ac:dyDescent="0.25">
      <c r="A255" s="259" t="s">
        <v>60</v>
      </c>
      <c r="B255" s="244" t="s">
        <v>117</v>
      </c>
      <c r="C255" s="45" t="s">
        <v>7</v>
      </c>
      <c r="D255" s="39">
        <f>SUM(D258)</f>
        <v>765</v>
      </c>
      <c r="E255" s="39">
        <f t="shared" ref="E255:K255" si="58">SUM(E258)</f>
        <v>1370</v>
      </c>
      <c r="F255" s="39">
        <f t="shared" si="58"/>
        <v>0</v>
      </c>
      <c r="G255" s="39">
        <f t="shared" si="58"/>
        <v>0</v>
      </c>
      <c r="H255" s="39">
        <f t="shared" si="58"/>
        <v>0</v>
      </c>
      <c r="I255" s="43">
        <f t="shared" si="58"/>
        <v>0</v>
      </c>
      <c r="J255" s="43">
        <f t="shared" si="58"/>
        <v>0</v>
      </c>
      <c r="K255" s="39">
        <f t="shared" si="58"/>
        <v>0</v>
      </c>
    </row>
    <row r="256" spans="1:11" ht="18" customHeight="1" x14ac:dyDescent="0.25">
      <c r="A256" s="260"/>
      <c r="B256" s="245"/>
      <c r="C256" s="46" t="s">
        <v>9</v>
      </c>
      <c r="D256" s="39"/>
      <c r="E256" s="39"/>
      <c r="F256" s="39"/>
      <c r="G256" s="39"/>
      <c r="H256" s="29"/>
      <c r="I256" s="153"/>
      <c r="J256" s="192"/>
      <c r="K256" s="155"/>
    </row>
    <row r="257" spans="1:11" ht="15.75" x14ac:dyDescent="0.25">
      <c r="A257" s="260"/>
      <c r="B257" s="245"/>
      <c r="C257" s="47" t="s">
        <v>4</v>
      </c>
      <c r="D257" s="39"/>
      <c r="E257" s="39"/>
      <c r="F257" s="39"/>
      <c r="G257" s="39"/>
      <c r="H257" s="29"/>
      <c r="I257" s="153"/>
      <c r="J257" s="192"/>
      <c r="K257" s="155"/>
    </row>
    <row r="258" spans="1:11" ht="15.75" x14ac:dyDescent="0.25">
      <c r="A258" s="260"/>
      <c r="B258" s="245"/>
      <c r="C258" s="47" t="s">
        <v>5</v>
      </c>
      <c r="D258" s="39">
        <v>765</v>
      </c>
      <c r="E258" s="39">
        <v>1370</v>
      </c>
      <c r="F258" s="39"/>
      <c r="G258" s="39"/>
      <c r="H258" s="29"/>
      <c r="I258" s="153"/>
      <c r="J258" s="192"/>
      <c r="K258" s="155"/>
    </row>
    <row r="259" spans="1:11" ht="31.5" x14ac:dyDescent="0.25">
      <c r="A259" s="260"/>
      <c r="B259" s="245"/>
      <c r="C259" s="48" t="s">
        <v>35</v>
      </c>
      <c r="D259" s="39"/>
      <c r="E259" s="39"/>
      <c r="F259" s="39"/>
      <c r="G259" s="39"/>
      <c r="H259" s="29"/>
      <c r="I259" s="153"/>
      <c r="J259" s="192"/>
      <c r="K259" s="155"/>
    </row>
    <row r="260" spans="1:11" ht="15.75" x14ac:dyDescent="0.25">
      <c r="A260" s="260"/>
      <c r="B260" s="245"/>
      <c r="C260" s="47" t="s">
        <v>6</v>
      </c>
      <c r="D260" s="39"/>
      <c r="E260" s="39"/>
      <c r="F260" s="39"/>
      <c r="G260" s="39"/>
      <c r="H260" s="29"/>
      <c r="I260" s="153"/>
      <c r="J260" s="192"/>
      <c r="K260" s="155"/>
    </row>
    <row r="261" spans="1:11" ht="15.75" x14ac:dyDescent="0.25">
      <c r="A261" s="261"/>
      <c r="B261" s="254"/>
      <c r="C261" s="47" t="s">
        <v>10</v>
      </c>
      <c r="D261" s="39"/>
      <c r="E261" s="39"/>
      <c r="F261" s="39"/>
      <c r="G261" s="39"/>
      <c r="H261" s="29"/>
      <c r="I261" s="153"/>
      <c r="J261" s="192"/>
      <c r="K261" s="155"/>
    </row>
    <row r="262" spans="1:11" ht="15.75" x14ac:dyDescent="0.25">
      <c r="A262" s="267" t="s">
        <v>44</v>
      </c>
      <c r="B262" s="237" t="s">
        <v>183</v>
      </c>
      <c r="C262" s="45" t="s">
        <v>7</v>
      </c>
      <c r="D262" s="39"/>
      <c r="E262" s="39"/>
      <c r="F262" s="39">
        <f>F263+F264+F265+F266+F267+F268</f>
        <v>5195</v>
      </c>
      <c r="G262" s="39">
        <f t="shared" ref="G262:K262" si="59">G263+G264+G265+G266+G267+G268</f>
        <v>2947.4</v>
      </c>
      <c r="H262" s="39">
        <f t="shared" si="59"/>
        <v>2063.5</v>
      </c>
      <c r="I262" s="43">
        <f t="shared" si="59"/>
        <v>1652.4</v>
      </c>
      <c r="J262" s="43">
        <f t="shared" si="59"/>
        <v>1652.4</v>
      </c>
      <c r="K262" s="39">
        <f t="shared" si="59"/>
        <v>1652.4</v>
      </c>
    </row>
    <row r="263" spans="1:11" ht="15.75" customHeight="1" x14ac:dyDescent="0.25">
      <c r="A263" s="268"/>
      <c r="B263" s="238"/>
      <c r="C263" s="46" t="s">
        <v>9</v>
      </c>
      <c r="D263" s="39"/>
      <c r="E263" s="39"/>
      <c r="F263" s="39"/>
      <c r="G263" s="39"/>
      <c r="H263" s="29"/>
      <c r="I263" s="153"/>
      <c r="J263" s="192"/>
      <c r="K263" s="155"/>
    </row>
    <row r="264" spans="1:11" ht="15.75" x14ac:dyDescent="0.25">
      <c r="A264" s="268"/>
      <c r="B264" s="238"/>
      <c r="C264" s="47" t="s">
        <v>4</v>
      </c>
      <c r="D264" s="39"/>
      <c r="E264" s="39"/>
      <c r="F264" s="39"/>
      <c r="G264" s="39"/>
      <c r="H264" s="29"/>
      <c r="I264" s="153"/>
      <c r="J264" s="192"/>
      <c r="K264" s="155"/>
    </row>
    <row r="265" spans="1:11" ht="15.75" x14ac:dyDescent="0.25">
      <c r="A265" s="268"/>
      <c r="B265" s="238"/>
      <c r="C265" s="47" t="s">
        <v>5</v>
      </c>
      <c r="D265" s="39"/>
      <c r="E265" s="39"/>
      <c r="F265" s="39">
        <v>5195</v>
      </c>
      <c r="G265" s="39">
        <f>обос!K112</f>
        <v>2947.4</v>
      </c>
      <c r="H265" s="29">
        <f>обос!L112</f>
        <v>2063.5</v>
      </c>
      <c r="I265" s="153">
        <f>обос!M112</f>
        <v>1652.4</v>
      </c>
      <c r="J265" s="153">
        <f>обос!N112</f>
        <v>1652.4</v>
      </c>
      <c r="K265" s="29">
        <f>обос!O112</f>
        <v>1652.4</v>
      </c>
    </row>
    <row r="266" spans="1:11" ht="31.5" x14ac:dyDescent="0.25">
      <c r="A266" s="268"/>
      <c r="B266" s="238"/>
      <c r="C266" s="48" t="s">
        <v>35</v>
      </c>
      <c r="D266" s="39"/>
      <c r="E266" s="39"/>
      <c r="F266" s="39"/>
      <c r="G266" s="39"/>
      <c r="H266" s="29"/>
      <c r="I266" s="153"/>
      <c r="J266" s="192"/>
      <c r="K266" s="155"/>
    </row>
    <row r="267" spans="1:11" ht="15.75" x14ac:dyDescent="0.25">
      <c r="A267" s="268"/>
      <c r="B267" s="238"/>
      <c r="C267" s="47" t="s">
        <v>6</v>
      </c>
      <c r="D267" s="39"/>
      <c r="E267" s="39"/>
      <c r="F267" s="39"/>
      <c r="G267" s="39"/>
      <c r="H267" s="29"/>
      <c r="I267" s="153"/>
      <c r="J267" s="192"/>
      <c r="K267" s="155"/>
    </row>
    <row r="268" spans="1:11" ht="15.75" x14ac:dyDescent="0.25">
      <c r="A268" s="269"/>
      <c r="B268" s="239"/>
      <c r="C268" s="47" t="s">
        <v>10</v>
      </c>
      <c r="D268" s="39"/>
      <c r="E268" s="39"/>
      <c r="F268" s="39"/>
      <c r="G268" s="39"/>
      <c r="H268" s="29"/>
      <c r="I268" s="153"/>
      <c r="J268" s="192"/>
      <c r="K268" s="155"/>
    </row>
    <row r="269" spans="1:11" ht="15.75" x14ac:dyDescent="0.25">
      <c r="A269" s="259" t="s">
        <v>61</v>
      </c>
      <c r="B269" s="244" t="s">
        <v>115</v>
      </c>
      <c r="C269" s="45" t="s">
        <v>7</v>
      </c>
      <c r="D269" s="39">
        <f>SUM(D272)</f>
        <v>236</v>
      </c>
      <c r="E269" s="39">
        <f t="shared" ref="E269:K269" si="60">SUM(E272)</f>
        <v>850</v>
      </c>
      <c r="F269" s="39">
        <f t="shared" si="60"/>
        <v>0</v>
      </c>
      <c r="G269" s="39">
        <f t="shared" si="60"/>
        <v>0</v>
      </c>
      <c r="H269" s="39">
        <f t="shared" si="60"/>
        <v>0</v>
      </c>
      <c r="I269" s="43">
        <f t="shared" si="60"/>
        <v>0</v>
      </c>
      <c r="J269" s="43">
        <f t="shared" si="60"/>
        <v>0</v>
      </c>
      <c r="K269" s="39">
        <f t="shared" si="60"/>
        <v>0</v>
      </c>
    </row>
    <row r="270" spans="1:11" ht="15.75" customHeight="1" x14ac:dyDescent="0.25">
      <c r="A270" s="260"/>
      <c r="B270" s="245"/>
      <c r="C270" s="46" t="s">
        <v>9</v>
      </c>
      <c r="D270" s="39"/>
      <c r="E270" s="39"/>
      <c r="F270" s="39"/>
      <c r="G270" s="39"/>
      <c r="H270" s="29"/>
      <c r="I270" s="153"/>
      <c r="J270" s="192"/>
      <c r="K270" s="155"/>
    </row>
    <row r="271" spans="1:11" ht="15.75" x14ac:dyDescent="0.25">
      <c r="A271" s="260"/>
      <c r="B271" s="245"/>
      <c r="C271" s="47" t="s">
        <v>4</v>
      </c>
      <c r="D271" s="39"/>
      <c r="E271" s="39"/>
      <c r="F271" s="39"/>
      <c r="G271" s="39"/>
      <c r="H271" s="29"/>
      <c r="I271" s="153"/>
      <c r="J271" s="192"/>
      <c r="K271" s="155"/>
    </row>
    <row r="272" spans="1:11" ht="15.75" x14ac:dyDescent="0.25">
      <c r="A272" s="260"/>
      <c r="B272" s="245"/>
      <c r="C272" s="47" t="s">
        <v>5</v>
      </c>
      <c r="D272" s="39">
        <v>236</v>
      </c>
      <c r="E272" s="39">
        <v>850</v>
      </c>
      <c r="F272" s="39"/>
      <c r="G272" s="39"/>
      <c r="H272" s="39"/>
      <c r="I272" s="43"/>
      <c r="J272" s="192"/>
      <c r="K272" s="155"/>
    </row>
    <row r="273" spans="1:11" ht="31.5" x14ac:dyDescent="0.25">
      <c r="A273" s="260"/>
      <c r="B273" s="245"/>
      <c r="C273" s="48" t="s">
        <v>35</v>
      </c>
      <c r="D273" s="39"/>
      <c r="E273" s="39"/>
      <c r="F273" s="39"/>
      <c r="G273" s="39"/>
      <c r="H273" s="29"/>
      <c r="I273" s="153"/>
      <c r="J273" s="192"/>
      <c r="K273" s="155"/>
    </row>
    <row r="274" spans="1:11" ht="15.75" x14ac:dyDescent="0.25">
      <c r="A274" s="260"/>
      <c r="B274" s="245"/>
      <c r="C274" s="47" t="s">
        <v>6</v>
      </c>
      <c r="D274" s="39"/>
      <c r="E274" s="39"/>
      <c r="F274" s="39"/>
      <c r="G274" s="39"/>
      <c r="H274" s="29"/>
      <c r="I274" s="153"/>
      <c r="J274" s="192"/>
      <c r="K274" s="155"/>
    </row>
    <row r="275" spans="1:11" ht="15.75" x14ac:dyDescent="0.25">
      <c r="A275" s="261"/>
      <c r="B275" s="254"/>
      <c r="C275" s="47" t="s">
        <v>10</v>
      </c>
      <c r="D275" s="39"/>
      <c r="E275" s="39"/>
      <c r="F275" s="39"/>
      <c r="G275" s="39"/>
      <c r="H275" s="29"/>
      <c r="I275" s="153"/>
      <c r="J275" s="192"/>
      <c r="K275" s="155"/>
    </row>
    <row r="276" spans="1:11" ht="15.75" x14ac:dyDescent="0.25">
      <c r="A276" s="282" t="s">
        <v>61</v>
      </c>
      <c r="B276" s="244" t="s">
        <v>142</v>
      </c>
      <c r="C276" s="45" t="s">
        <v>7</v>
      </c>
      <c r="D276" s="39"/>
      <c r="E276" s="39"/>
      <c r="F276" s="39">
        <f>F277+F278+F279+F280+F281+F282</f>
        <v>2940.2</v>
      </c>
      <c r="G276" s="39">
        <f t="shared" ref="G276:K276" si="61">G277+G278+G279+G280+G281+G282</f>
        <v>3350.8</v>
      </c>
      <c r="H276" s="39">
        <f t="shared" si="61"/>
        <v>2339.8000000000002</v>
      </c>
      <c r="I276" s="43">
        <f t="shared" si="61"/>
        <v>1484.7</v>
      </c>
      <c r="J276" s="43">
        <f t="shared" si="61"/>
        <v>1394</v>
      </c>
      <c r="K276" s="39">
        <f t="shared" si="61"/>
        <v>1411.7</v>
      </c>
    </row>
    <row r="277" spans="1:11" ht="20.25" customHeight="1" x14ac:dyDescent="0.25">
      <c r="A277" s="283"/>
      <c r="B277" s="245"/>
      <c r="C277" s="46" t="s">
        <v>9</v>
      </c>
      <c r="D277" s="39"/>
      <c r="E277" s="39"/>
      <c r="F277" s="39"/>
      <c r="G277" s="39"/>
      <c r="H277" s="29"/>
      <c r="I277" s="153"/>
      <c r="J277" s="192"/>
      <c r="K277" s="155"/>
    </row>
    <row r="278" spans="1:11" ht="15.75" x14ac:dyDescent="0.25">
      <c r="A278" s="283"/>
      <c r="B278" s="245"/>
      <c r="C278" s="47" t="s">
        <v>4</v>
      </c>
      <c r="D278" s="39"/>
      <c r="E278" s="39"/>
      <c r="F278" s="39"/>
      <c r="G278" s="39"/>
      <c r="H278" s="29"/>
      <c r="I278" s="153"/>
      <c r="J278" s="192"/>
      <c r="K278" s="155"/>
    </row>
    <row r="279" spans="1:11" ht="15.75" x14ac:dyDescent="0.25">
      <c r="A279" s="283"/>
      <c r="B279" s="245"/>
      <c r="C279" s="47" t="s">
        <v>5</v>
      </c>
      <c r="D279" s="39"/>
      <c r="E279" s="39"/>
      <c r="F279" s="39">
        <v>2940.2</v>
      </c>
      <c r="G279" s="39">
        <f>обос!K119</f>
        <v>3350.8</v>
      </c>
      <c r="H279" s="29">
        <f>обос!L119</f>
        <v>2339.8000000000002</v>
      </c>
      <c r="I279" s="153">
        <f>обос!M119</f>
        <v>1484.7</v>
      </c>
      <c r="J279" s="153">
        <f>обос!N119</f>
        <v>1394</v>
      </c>
      <c r="K279" s="29">
        <f>обос!O119</f>
        <v>1411.7</v>
      </c>
    </row>
    <row r="280" spans="1:11" ht="31.5" x14ac:dyDescent="0.25">
      <c r="A280" s="283"/>
      <c r="B280" s="245"/>
      <c r="C280" s="48" t="s">
        <v>35</v>
      </c>
      <c r="D280" s="39"/>
      <c r="E280" s="39"/>
      <c r="F280" s="39"/>
      <c r="G280" s="39"/>
      <c r="H280" s="29"/>
      <c r="I280" s="153"/>
      <c r="J280" s="192"/>
      <c r="K280" s="155"/>
    </row>
    <row r="281" spans="1:11" ht="15.75" x14ac:dyDescent="0.25">
      <c r="A281" s="283"/>
      <c r="B281" s="245"/>
      <c r="C281" s="47" t="s">
        <v>6</v>
      </c>
      <c r="D281" s="39"/>
      <c r="E281" s="39"/>
      <c r="F281" s="39"/>
      <c r="G281" s="39"/>
      <c r="H281" s="29"/>
      <c r="I281" s="153"/>
      <c r="J281" s="192"/>
      <c r="K281" s="155"/>
    </row>
    <row r="282" spans="1:11" ht="15.75" x14ac:dyDescent="0.25">
      <c r="A282" s="284"/>
      <c r="B282" s="254"/>
      <c r="C282" s="47" t="s">
        <v>10</v>
      </c>
      <c r="D282" s="39"/>
      <c r="E282" s="39"/>
      <c r="F282" s="39"/>
      <c r="G282" s="39"/>
      <c r="H282" s="29"/>
      <c r="I282" s="153"/>
      <c r="J282" s="192"/>
      <c r="K282" s="155"/>
    </row>
    <row r="283" spans="1:11" ht="15.75" x14ac:dyDescent="0.25">
      <c r="A283" s="259" t="s">
        <v>62</v>
      </c>
      <c r="B283" s="244" t="s">
        <v>142</v>
      </c>
      <c r="C283" s="45" t="s">
        <v>7</v>
      </c>
      <c r="D283" s="39">
        <f>SUM(D286)</f>
        <v>3400.8</v>
      </c>
      <c r="E283" s="39">
        <f t="shared" ref="E283:K283" si="62">SUM(E286)</f>
        <v>7537.92</v>
      </c>
      <c r="F283" s="39">
        <f t="shared" si="62"/>
        <v>0</v>
      </c>
      <c r="G283" s="39">
        <f t="shared" si="62"/>
        <v>0</v>
      </c>
      <c r="H283" s="39">
        <f t="shared" si="62"/>
        <v>0</v>
      </c>
      <c r="I283" s="43">
        <f t="shared" si="62"/>
        <v>0</v>
      </c>
      <c r="J283" s="43">
        <f t="shared" si="62"/>
        <v>0</v>
      </c>
      <c r="K283" s="39">
        <f t="shared" si="62"/>
        <v>0</v>
      </c>
    </row>
    <row r="284" spans="1:11" ht="14.25" customHeight="1" x14ac:dyDescent="0.25">
      <c r="A284" s="260"/>
      <c r="B284" s="245"/>
      <c r="C284" s="46" t="s">
        <v>9</v>
      </c>
      <c r="D284" s="39"/>
      <c r="E284" s="39"/>
      <c r="F284" s="39"/>
      <c r="G284" s="39"/>
      <c r="H284" s="29"/>
      <c r="I284" s="153"/>
      <c r="J284" s="192"/>
      <c r="K284" s="155"/>
    </row>
    <row r="285" spans="1:11" ht="15.75" x14ac:dyDescent="0.25">
      <c r="A285" s="260"/>
      <c r="B285" s="245"/>
      <c r="C285" s="47" t="s">
        <v>4</v>
      </c>
      <c r="D285" s="39"/>
      <c r="E285" s="39"/>
      <c r="F285" s="39"/>
      <c r="G285" s="39"/>
      <c r="H285" s="29"/>
      <c r="I285" s="153"/>
      <c r="J285" s="192"/>
      <c r="K285" s="155"/>
    </row>
    <row r="286" spans="1:11" ht="15.75" x14ac:dyDescent="0.25">
      <c r="A286" s="260"/>
      <c r="B286" s="245"/>
      <c r="C286" s="47" t="s">
        <v>5</v>
      </c>
      <c r="D286" s="39">
        <v>3400.8</v>
      </c>
      <c r="E286" s="39">
        <v>7537.92</v>
      </c>
      <c r="F286" s="39"/>
      <c r="G286" s="39"/>
      <c r="H286" s="39"/>
      <c r="I286" s="43"/>
      <c r="J286" s="192"/>
      <c r="K286" s="155"/>
    </row>
    <row r="287" spans="1:11" ht="31.5" x14ac:dyDescent="0.25">
      <c r="A287" s="260"/>
      <c r="B287" s="245"/>
      <c r="C287" s="48" t="s">
        <v>35</v>
      </c>
      <c r="D287" s="39"/>
      <c r="E287" s="39"/>
      <c r="F287" s="39"/>
      <c r="G287" s="39"/>
      <c r="H287" s="29"/>
      <c r="I287" s="153"/>
      <c r="J287" s="192"/>
      <c r="K287" s="155"/>
    </row>
    <row r="288" spans="1:11" ht="15.75" x14ac:dyDescent="0.25">
      <c r="A288" s="260"/>
      <c r="B288" s="245"/>
      <c r="C288" s="47" t="s">
        <v>6</v>
      </c>
      <c r="D288" s="39"/>
      <c r="E288" s="39"/>
      <c r="F288" s="39"/>
      <c r="G288" s="39"/>
      <c r="H288" s="29"/>
      <c r="I288" s="153"/>
      <c r="J288" s="192"/>
      <c r="K288" s="155"/>
    </row>
    <row r="289" spans="1:11" ht="15.75" x14ac:dyDescent="0.25">
      <c r="A289" s="261"/>
      <c r="B289" s="254"/>
      <c r="C289" s="47" t="s">
        <v>10</v>
      </c>
      <c r="D289" s="39"/>
      <c r="E289" s="39"/>
      <c r="F289" s="39"/>
      <c r="G289" s="39"/>
      <c r="H289" s="29"/>
      <c r="I289" s="153"/>
      <c r="J289" s="192"/>
      <c r="K289" s="155"/>
    </row>
    <row r="290" spans="1:11" ht="15.75" x14ac:dyDescent="0.25">
      <c r="A290" s="259" t="s">
        <v>312</v>
      </c>
      <c r="B290" s="244" t="s">
        <v>315</v>
      </c>
      <c r="C290" s="45" t="s">
        <v>7</v>
      </c>
      <c r="D290" s="39"/>
      <c r="E290" s="39"/>
      <c r="F290" s="39">
        <f>F291+F292+F293+F294+F295+F296</f>
        <v>50</v>
      </c>
      <c r="G290" s="39">
        <f t="shared" ref="G290:K290" si="63">G291+G292+G293+G294+G295+G296</f>
        <v>0</v>
      </c>
      <c r="H290" s="39">
        <f t="shared" si="63"/>
        <v>0</v>
      </c>
      <c r="I290" s="43">
        <f t="shared" si="63"/>
        <v>0</v>
      </c>
      <c r="J290" s="43">
        <f t="shared" si="63"/>
        <v>0</v>
      </c>
      <c r="K290" s="39">
        <f t="shared" si="63"/>
        <v>0</v>
      </c>
    </row>
    <row r="291" spans="1:11" ht="31.5" x14ac:dyDescent="0.25">
      <c r="A291" s="260"/>
      <c r="B291" s="245"/>
      <c r="C291" s="46" t="s">
        <v>9</v>
      </c>
      <c r="D291" s="39"/>
      <c r="E291" s="39"/>
      <c r="F291" s="39"/>
      <c r="G291" s="39"/>
      <c r="H291" s="29"/>
      <c r="I291" s="153"/>
      <c r="J291" s="192"/>
      <c r="K291" s="155"/>
    </row>
    <row r="292" spans="1:11" ht="15.75" x14ac:dyDescent="0.25">
      <c r="A292" s="260"/>
      <c r="B292" s="245"/>
      <c r="C292" s="47" t="s">
        <v>4</v>
      </c>
      <c r="D292" s="39"/>
      <c r="E292" s="39"/>
      <c r="F292" s="39"/>
      <c r="G292" s="39"/>
      <c r="H292" s="29"/>
      <c r="I292" s="153"/>
      <c r="J292" s="192"/>
      <c r="K292" s="155"/>
    </row>
    <row r="293" spans="1:11" ht="15.75" x14ac:dyDescent="0.25">
      <c r="A293" s="260"/>
      <c r="B293" s="245"/>
      <c r="C293" s="47" t="s">
        <v>5</v>
      </c>
      <c r="D293" s="39"/>
      <c r="E293" s="39"/>
      <c r="F293" s="39">
        <v>50</v>
      </c>
      <c r="G293" s="39"/>
      <c r="H293" s="29"/>
      <c r="I293" s="153"/>
      <c r="J293" s="192"/>
      <c r="K293" s="155"/>
    </row>
    <row r="294" spans="1:11" ht="31.5" x14ac:dyDescent="0.25">
      <c r="A294" s="260"/>
      <c r="B294" s="245"/>
      <c r="C294" s="48" t="s">
        <v>35</v>
      </c>
      <c r="D294" s="39"/>
      <c r="E294" s="39"/>
      <c r="F294" s="39"/>
      <c r="G294" s="39"/>
      <c r="H294" s="29"/>
      <c r="I294" s="153"/>
      <c r="J294" s="192"/>
      <c r="K294" s="155"/>
    </row>
    <row r="295" spans="1:11" ht="15.75" x14ac:dyDescent="0.25">
      <c r="A295" s="260"/>
      <c r="B295" s="245"/>
      <c r="C295" s="47" t="s">
        <v>6</v>
      </c>
      <c r="D295" s="39"/>
      <c r="E295" s="39"/>
      <c r="F295" s="39"/>
      <c r="G295" s="39"/>
      <c r="H295" s="29"/>
      <c r="I295" s="153"/>
      <c r="J295" s="192"/>
      <c r="K295" s="155"/>
    </row>
    <row r="296" spans="1:11" ht="15.75" x14ac:dyDescent="0.25">
      <c r="A296" s="261"/>
      <c r="B296" s="254"/>
      <c r="C296" s="47" t="s">
        <v>10</v>
      </c>
      <c r="D296" s="39"/>
      <c r="E296" s="39"/>
      <c r="F296" s="39"/>
      <c r="G296" s="39"/>
      <c r="H296" s="29"/>
      <c r="I296" s="153"/>
      <c r="J296" s="192"/>
      <c r="K296" s="155"/>
    </row>
    <row r="297" spans="1:11" ht="15.75" x14ac:dyDescent="0.25">
      <c r="A297" s="262" t="s">
        <v>40</v>
      </c>
      <c r="B297" s="274" t="s">
        <v>332</v>
      </c>
      <c r="C297" s="45" t="s">
        <v>7</v>
      </c>
      <c r="D297" s="39">
        <f>SUM(D304+D311+D318)</f>
        <v>70</v>
      </c>
      <c r="E297" s="39">
        <f t="shared" ref="E297:K297" si="64">SUM(E304+E311+E318)</f>
        <v>110</v>
      </c>
      <c r="F297" s="39">
        <f t="shared" si="64"/>
        <v>4445</v>
      </c>
      <c r="G297" s="39">
        <f t="shared" si="64"/>
        <v>31</v>
      </c>
      <c r="H297" s="39">
        <f t="shared" si="64"/>
        <v>140</v>
      </c>
      <c r="I297" s="43">
        <f t="shared" si="64"/>
        <v>10</v>
      </c>
      <c r="J297" s="43">
        <f t="shared" si="64"/>
        <v>10</v>
      </c>
      <c r="K297" s="39">
        <f t="shared" si="64"/>
        <v>10</v>
      </c>
    </row>
    <row r="298" spans="1:11" ht="18" customHeight="1" x14ac:dyDescent="0.25">
      <c r="A298" s="263"/>
      <c r="B298" s="275"/>
      <c r="C298" s="46" t="s">
        <v>9</v>
      </c>
      <c r="D298" s="39"/>
      <c r="E298" s="39"/>
      <c r="F298" s="39"/>
      <c r="G298" s="39"/>
      <c r="H298" s="29"/>
      <c r="I298" s="153"/>
      <c r="J298" s="192"/>
      <c r="K298" s="155"/>
    </row>
    <row r="299" spans="1:11" ht="15.75" x14ac:dyDescent="0.25">
      <c r="A299" s="263"/>
      <c r="B299" s="275"/>
      <c r="C299" s="47" t="s">
        <v>4</v>
      </c>
      <c r="D299" s="39"/>
      <c r="E299" s="39"/>
      <c r="F299" s="39"/>
      <c r="G299" s="39"/>
      <c r="H299" s="29"/>
      <c r="I299" s="153"/>
      <c r="J299" s="192"/>
      <c r="K299" s="155"/>
    </row>
    <row r="300" spans="1:11" ht="15.75" x14ac:dyDescent="0.25">
      <c r="A300" s="263"/>
      <c r="B300" s="275"/>
      <c r="C300" s="47" t="s">
        <v>5</v>
      </c>
      <c r="D300" s="39">
        <f>SUM(D307+D314+D321)</f>
        <v>70</v>
      </c>
      <c r="E300" s="39">
        <f t="shared" ref="E300:K300" si="65">SUM(E307+E314+E321)</f>
        <v>110</v>
      </c>
      <c r="F300" s="39">
        <f t="shared" si="65"/>
        <v>4445</v>
      </c>
      <c r="G300" s="39">
        <f t="shared" si="65"/>
        <v>31</v>
      </c>
      <c r="H300" s="39">
        <f t="shared" si="65"/>
        <v>140</v>
      </c>
      <c r="I300" s="43">
        <f t="shared" si="65"/>
        <v>10</v>
      </c>
      <c r="J300" s="43">
        <f t="shared" si="65"/>
        <v>10</v>
      </c>
      <c r="K300" s="39">
        <f t="shared" si="65"/>
        <v>10</v>
      </c>
    </row>
    <row r="301" spans="1:11" ht="31.5" x14ac:dyDescent="0.25">
      <c r="A301" s="263"/>
      <c r="B301" s="275"/>
      <c r="C301" s="48" t="s">
        <v>35</v>
      </c>
      <c r="D301" s="39"/>
      <c r="E301" s="39"/>
      <c r="F301" s="39"/>
      <c r="G301" s="39"/>
      <c r="H301" s="29"/>
      <c r="I301" s="153"/>
      <c r="J301" s="192"/>
      <c r="K301" s="155"/>
    </row>
    <row r="302" spans="1:11" ht="15.75" x14ac:dyDescent="0.25">
      <c r="A302" s="263"/>
      <c r="B302" s="275"/>
      <c r="C302" s="47" t="s">
        <v>6</v>
      </c>
      <c r="D302" s="39"/>
      <c r="E302" s="39"/>
      <c r="F302" s="39"/>
      <c r="G302" s="39"/>
      <c r="H302" s="29"/>
      <c r="I302" s="153"/>
      <c r="J302" s="192"/>
      <c r="K302" s="155"/>
    </row>
    <row r="303" spans="1:11" ht="15.75" x14ac:dyDescent="0.25">
      <c r="A303" s="264"/>
      <c r="B303" s="276"/>
      <c r="C303" s="47" t="s">
        <v>10</v>
      </c>
      <c r="D303" s="39"/>
      <c r="E303" s="39"/>
      <c r="F303" s="39"/>
      <c r="G303" s="39"/>
      <c r="H303" s="29"/>
      <c r="I303" s="153"/>
      <c r="J303" s="192"/>
      <c r="K303" s="155"/>
    </row>
    <row r="304" spans="1:11" ht="15.75" x14ac:dyDescent="0.25">
      <c r="A304" s="242" t="s">
        <v>63</v>
      </c>
      <c r="B304" s="244" t="s">
        <v>119</v>
      </c>
      <c r="C304" s="45" t="s">
        <v>7</v>
      </c>
      <c r="D304" s="39">
        <f>SUM(D306+D307)</f>
        <v>60</v>
      </c>
      <c r="E304" s="39">
        <f t="shared" ref="E304:K304" si="66">SUM(E306+E307)</f>
        <v>100</v>
      </c>
      <c r="F304" s="39">
        <f t="shared" si="66"/>
        <v>20</v>
      </c>
      <c r="G304" s="39">
        <f t="shared" si="66"/>
        <v>26</v>
      </c>
      <c r="H304" s="39">
        <f t="shared" si="66"/>
        <v>132</v>
      </c>
      <c r="I304" s="43">
        <f t="shared" si="66"/>
        <v>2</v>
      </c>
      <c r="J304" s="43">
        <f t="shared" si="66"/>
        <v>2</v>
      </c>
      <c r="K304" s="39">
        <f t="shared" si="66"/>
        <v>2</v>
      </c>
    </row>
    <row r="305" spans="1:11" ht="18" customHeight="1" x14ac:dyDescent="0.25">
      <c r="A305" s="243"/>
      <c r="B305" s="245"/>
      <c r="C305" s="46" t="s">
        <v>9</v>
      </c>
      <c r="D305" s="39"/>
      <c r="E305" s="39"/>
      <c r="F305" s="39"/>
      <c r="G305" s="39"/>
      <c r="H305" s="29"/>
      <c r="I305" s="153"/>
      <c r="J305" s="192"/>
      <c r="K305" s="155"/>
    </row>
    <row r="306" spans="1:11" ht="15.75" x14ac:dyDescent="0.25">
      <c r="A306" s="243"/>
      <c r="B306" s="245"/>
      <c r="C306" s="47" t="s">
        <v>4</v>
      </c>
      <c r="D306" s="39"/>
      <c r="E306" s="39"/>
      <c r="F306" s="39"/>
      <c r="G306" s="39"/>
      <c r="H306" s="29"/>
      <c r="I306" s="153"/>
      <c r="J306" s="192"/>
      <c r="K306" s="155"/>
    </row>
    <row r="307" spans="1:11" ht="15.75" x14ac:dyDescent="0.25">
      <c r="A307" s="243"/>
      <c r="B307" s="245"/>
      <c r="C307" s="47" t="s">
        <v>5</v>
      </c>
      <c r="D307" s="39">
        <v>60</v>
      </c>
      <c r="E307" s="39">
        <v>100</v>
      </c>
      <c r="F307" s="39">
        <v>20</v>
      </c>
      <c r="G307" s="39">
        <f>обос!K130</f>
        <v>26</v>
      </c>
      <c r="H307" s="29">
        <f>обос!L130</f>
        <v>132</v>
      </c>
      <c r="I307" s="153">
        <f>обос!M130</f>
        <v>2</v>
      </c>
      <c r="J307" s="153">
        <f>обос!N130</f>
        <v>2</v>
      </c>
      <c r="K307" s="29">
        <f>обос!O130</f>
        <v>2</v>
      </c>
    </row>
    <row r="308" spans="1:11" ht="31.5" x14ac:dyDescent="0.25">
      <c r="A308" s="243"/>
      <c r="B308" s="245"/>
      <c r="C308" s="48" t="s">
        <v>35</v>
      </c>
      <c r="D308" s="39"/>
      <c r="E308" s="39"/>
      <c r="F308" s="39"/>
      <c r="G308" s="39"/>
      <c r="H308" s="29"/>
      <c r="I308" s="153"/>
      <c r="J308" s="192"/>
      <c r="K308" s="155"/>
    </row>
    <row r="309" spans="1:11" ht="15.75" x14ac:dyDescent="0.25">
      <c r="A309" s="243"/>
      <c r="B309" s="245"/>
      <c r="C309" s="47" t="s">
        <v>6</v>
      </c>
      <c r="D309" s="39"/>
      <c r="E309" s="39"/>
      <c r="F309" s="39"/>
      <c r="G309" s="39"/>
      <c r="H309" s="29"/>
      <c r="I309" s="153"/>
      <c r="J309" s="192"/>
      <c r="K309" s="155"/>
    </row>
    <row r="310" spans="1:11" ht="15.75" x14ac:dyDescent="0.25">
      <c r="A310" s="249"/>
      <c r="B310" s="254"/>
      <c r="C310" s="47" t="s">
        <v>10</v>
      </c>
      <c r="D310" s="39"/>
      <c r="E310" s="39"/>
      <c r="F310" s="39"/>
      <c r="G310" s="39"/>
      <c r="H310" s="29"/>
      <c r="I310" s="153"/>
      <c r="J310" s="192"/>
      <c r="K310" s="155"/>
    </row>
    <row r="311" spans="1:11" ht="15.75" x14ac:dyDescent="0.25">
      <c r="A311" s="242" t="s">
        <v>53</v>
      </c>
      <c r="B311" s="244" t="s">
        <v>143</v>
      </c>
      <c r="C311" s="45" t="s">
        <v>7</v>
      </c>
      <c r="D311" s="39">
        <f>SUM(D314)</f>
        <v>5</v>
      </c>
      <c r="E311" s="39">
        <f t="shared" ref="E311:K311" si="67">SUM(E314)</f>
        <v>5</v>
      </c>
      <c r="F311" s="39">
        <f t="shared" si="67"/>
        <v>4423</v>
      </c>
      <c r="G311" s="39">
        <f t="shared" si="67"/>
        <v>3</v>
      </c>
      <c r="H311" s="39">
        <f t="shared" si="67"/>
        <v>2</v>
      </c>
      <c r="I311" s="43">
        <f t="shared" si="67"/>
        <v>2</v>
      </c>
      <c r="J311" s="43">
        <f t="shared" si="67"/>
        <v>2</v>
      </c>
      <c r="K311" s="39">
        <f t="shared" si="67"/>
        <v>2</v>
      </c>
    </row>
    <row r="312" spans="1:11" ht="15" customHeight="1" x14ac:dyDescent="0.25">
      <c r="A312" s="243"/>
      <c r="B312" s="245"/>
      <c r="C312" s="46" t="s">
        <v>9</v>
      </c>
      <c r="D312" s="39"/>
      <c r="E312" s="39"/>
      <c r="F312" s="39"/>
      <c r="G312" s="39"/>
      <c r="H312" s="30"/>
      <c r="I312" s="190"/>
      <c r="J312" s="192"/>
      <c r="K312" s="155"/>
    </row>
    <row r="313" spans="1:11" ht="15.75" x14ac:dyDescent="0.25">
      <c r="A313" s="243"/>
      <c r="B313" s="245"/>
      <c r="C313" s="47" t="s">
        <v>4</v>
      </c>
      <c r="D313" s="39"/>
      <c r="E313" s="39"/>
      <c r="F313" s="39"/>
      <c r="G313" s="39"/>
      <c r="H313" s="30"/>
      <c r="I313" s="190"/>
      <c r="J313" s="192"/>
      <c r="K313" s="155"/>
    </row>
    <row r="314" spans="1:11" ht="15.75" x14ac:dyDescent="0.25">
      <c r="A314" s="243"/>
      <c r="B314" s="245"/>
      <c r="C314" s="47" t="s">
        <v>5</v>
      </c>
      <c r="D314" s="39">
        <v>5</v>
      </c>
      <c r="E314" s="39">
        <v>5</v>
      </c>
      <c r="F314" s="39">
        <v>4423</v>
      </c>
      <c r="G314" s="39">
        <f>обос!K134</f>
        <v>3</v>
      </c>
      <c r="H314" s="30">
        <f>обос!L134</f>
        <v>2</v>
      </c>
      <c r="I314" s="190">
        <f>обос!M134</f>
        <v>2</v>
      </c>
      <c r="J314" s="190">
        <f>обос!N134</f>
        <v>2</v>
      </c>
      <c r="K314" s="30">
        <f>обос!O134</f>
        <v>2</v>
      </c>
    </row>
    <row r="315" spans="1:11" ht="31.5" x14ac:dyDescent="0.25">
      <c r="A315" s="243"/>
      <c r="B315" s="245"/>
      <c r="C315" s="48" t="s">
        <v>35</v>
      </c>
      <c r="D315" s="39"/>
      <c r="E315" s="39"/>
      <c r="F315" s="39"/>
      <c r="G315" s="39"/>
      <c r="H315" s="51"/>
      <c r="I315" s="191"/>
      <c r="J315" s="192"/>
      <c r="K315" s="155"/>
    </row>
    <row r="316" spans="1:11" ht="15.75" x14ac:dyDescent="0.25">
      <c r="A316" s="243"/>
      <c r="B316" s="245"/>
      <c r="C316" s="47" t="s">
        <v>6</v>
      </c>
      <c r="D316" s="39"/>
      <c r="E316" s="39"/>
      <c r="F316" s="39"/>
      <c r="G316" s="39"/>
      <c r="H316" s="29"/>
      <c r="I316" s="153"/>
      <c r="J316" s="192"/>
      <c r="K316" s="155"/>
    </row>
    <row r="317" spans="1:11" ht="15.75" x14ac:dyDescent="0.25">
      <c r="A317" s="249"/>
      <c r="B317" s="254"/>
      <c r="C317" s="47" t="s">
        <v>10</v>
      </c>
      <c r="D317" s="39"/>
      <c r="E317" s="39"/>
      <c r="F317" s="39"/>
      <c r="G317" s="39"/>
      <c r="H317" s="29"/>
      <c r="I317" s="153"/>
      <c r="J317" s="192"/>
      <c r="K317" s="155"/>
    </row>
    <row r="318" spans="1:11" ht="15.75" x14ac:dyDescent="0.25">
      <c r="A318" s="242" t="s">
        <v>121</v>
      </c>
      <c r="B318" s="244" t="s">
        <v>122</v>
      </c>
      <c r="C318" s="45" t="s">
        <v>7</v>
      </c>
      <c r="D318" s="39">
        <f>SUM(D321)</f>
        <v>5</v>
      </c>
      <c r="E318" s="39">
        <f t="shared" ref="E318:F318" si="68">SUM(E321)</f>
        <v>5</v>
      </c>
      <c r="F318" s="39">
        <f t="shared" si="68"/>
        <v>2</v>
      </c>
      <c r="G318" s="39">
        <f>G319+G320+G321+G322</f>
        <v>2</v>
      </c>
      <c r="H318" s="39">
        <f t="shared" ref="H318:K318" si="69">H319+H320+H321+H322</f>
        <v>6</v>
      </c>
      <c r="I318" s="43">
        <f t="shared" si="69"/>
        <v>6</v>
      </c>
      <c r="J318" s="43">
        <f t="shared" si="69"/>
        <v>6</v>
      </c>
      <c r="K318" s="39">
        <f t="shared" si="69"/>
        <v>6</v>
      </c>
    </row>
    <row r="319" spans="1:11" ht="19.5" customHeight="1" x14ac:dyDescent="0.25">
      <c r="A319" s="243"/>
      <c r="B319" s="245"/>
      <c r="C319" s="46" t="s">
        <v>9</v>
      </c>
      <c r="D319" s="39"/>
      <c r="E319" s="39"/>
      <c r="F319" s="39"/>
      <c r="G319" s="39"/>
      <c r="H319" s="50"/>
      <c r="I319" s="168"/>
      <c r="J319" s="192"/>
      <c r="K319" s="155"/>
    </row>
    <row r="320" spans="1:11" ht="15.75" x14ac:dyDescent="0.25">
      <c r="A320" s="243"/>
      <c r="B320" s="245"/>
      <c r="C320" s="47" t="s">
        <v>4</v>
      </c>
      <c r="D320" s="39"/>
      <c r="E320" s="39"/>
      <c r="F320" s="39"/>
      <c r="G320" s="39"/>
      <c r="H320" s="50"/>
      <c r="I320" s="168"/>
      <c r="J320" s="192"/>
      <c r="K320" s="155"/>
    </row>
    <row r="321" spans="1:11" ht="15.75" x14ac:dyDescent="0.25">
      <c r="A321" s="243"/>
      <c r="B321" s="245"/>
      <c r="C321" s="47" t="s">
        <v>5</v>
      </c>
      <c r="D321" s="39">
        <v>5</v>
      </c>
      <c r="E321" s="39">
        <v>5</v>
      </c>
      <c r="F321" s="39">
        <v>2</v>
      </c>
      <c r="G321" s="39">
        <f>обос!K137</f>
        <v>2</v>
      </c>
      <c r="H321" s="50">
        <f>обос!L137</f>
        <v>6</v>
      </c>
      <c r="I321" s="168">
        <f>обос!M137</f>
        <v>6</v>
      </c>
      <c r="J321" s="168">
        <f>обос!N137</f>
        <v>6</v>
      </c>
      <c r="K321" s="50">
        <f>обос!O137</f>
        <v>6</v>
      </c>
    </row>
    <row r="322" spans="1:11" ht="31.5" x14ac:dyDescent="0.25">
      <c r="A322" s="243"/>
      <c r="B322" s="245"/>
      <c r="C322" s="48" t="s">
        <v>35</v>
      </c>
      <c r="D322" s="39"/>
      <c r="E322" s="39"/>
      <c r="F322" s="39"/>
      <c r="G322" s="39"/>
      <c r="H322" s="50"/>
      <c r="I322" s="168"/>
      <c r="J322" s="192"/>
      <c r="K322" s="155"/>
    </row>
    <row r="323" spans="1:11" ht="15.75" x14ac:dyDescent="0.25">
      <c r="A323" s="249"/>
      <c r="B323" s="254"/>
      <c r="C323" s="47" t="s">
        <v>6</v>
      </c>
      <c r="D323" s="39"/>
      <c r="E323" s="39"/>
      <c r="F323" s="39"/>
      <c r="G323" s="39"/>
      <c r="H323" s="50"/>
      <c r="I323" s="168"/>
      <c r="J323" s="192"/>
      <c r="K323" s="155"/>
    </row>
    <row r="324" spans="1:11" ht="15.75" x14ac:dyDescent="0.25">
      <c r="A324" s="262" t="s">
        <v>41</v>
      </c>
      <c r="B324" s="274" t="s">
        <v>144</v>
      </c>
      <c r="C324" s="45" t="s">
        <v>7</v>
      </c>
      <c r="D324" s="39">
        <f>SUM(D338+D331)</f>
        <v>538.70000000000005</v>
      </c>
      <c r="E324" s="90">
        <f t="shared" ref="E324:F324" si="70">SUM(E338+E331)</f>
        <v>1893.37</v>
      </c>
      <c r="F324" s="39">
        <f t="shared" si="70"/>
        <v>737.90000000000009</v>
      </c>
      <c r="G324" s="39">
        <f>SUM(G325+G326+G327+G328+G329)</f>
        <v>409.7</v>
      </c>
      <c r="H324" s="39">
        <f t="shared" ref="H324:K324" si="71">SUM(H325+H326+H327+H328+H329)</f>
        <v>203.6</v>
      </c>
      <c r="I324" s="43">
        <f t="shared" si="71"/>
        <v>13</v>
      </c>
      <c r="J324" s="43">
        <f t="shared" si="71"/>
        <v>13</v>
      </c>
      <c r="K324" s="39">
        <f t="shared" si="71"/>
        <v>13</v>
      </c>
    </row>
    <row r="325" spans="1:11" ht="19.5" customHeight="1" x14ac:dyDescent="0.25">
      <c r="A325" s="263"/>
      <c r="B325" s="275"/>
      <c r="C325" s="46" t="s">
        <v>9</v>
      </c>
      <c r="D325" s="39"/>
      <c r="E325" s="39">
        <f t="shared" ref="E325:E326" si="72">SUM(E332+E339)</f>
        <v>0</v>
      </c>
      <c r="F325" s="39"/>
      <c r="G325" s="39"/>
      <c r="H325" s="50"/>
      <c r="I325" s="168"/>
      <c r="J325" s="192"/>
      <c r="K325" s="155"/>
    </row>
    <row r="326" spans="1:11" ht="15.75" x14ac:dyDescent="0.25">
      <c r="A326" s="263"/>
      <c r="B326" s="275"/>
      <c r="C326" s="47" t="s">
        <v>4</v>
      </c>
      <c r="D326" s="39"/>
      <c r="E326" s="39">
        <f t="shared" si="72"/>
        <v>0</v>
      </c>
      <c r="F326" s="39"/>
      <c r="G326" s="39"/>
      <c r="H326" s="50"/>
      <c r="I326" s="168"/>
      <c r="J326" s="192"/>
      <c r="K326" s="155"/>
    </row>
    <row r="327" spans="1:11" ht="15.75" x14ac:dyDescent="0.25">
      <c r="A327" s="263"/>
      <c r="B327" s="275"/>
      <c r="C327" s="47" t="s">
        <v>5</v>
      </c>
      <c r="D327" s="39">
        <v>538.70000000000005</v>
      </c>
      <c r="E327" s="90">
        <f>SUM(E334+E341)</f>
        <v>1893.37</v>
      </c>
      <c r="F327" s="39">
        <f t="shared" ref="F327" si="73">SUM(F334+F341)</f>
        <v>737.90000000000009</v>
      </c>
      <c r="G327" s="39">
        <f>SUM(G334+G341+G348)</f>
        <v>409.7</v>
      </c>
      <c r="H327" s="39">
        <f t="shared" ref="H327:K327" si="74">SUM(H334+H341+H348)</f>
        <v>203.6</v>
      </c>
      <c r="I327" s="43">
        <f t="shared" si="74"/>
        <v>13</v>
      </c>
      <c r="J327" s="43">
        <f t="shared" si="74"/>
        <v>13</v>
      </c>
      <c r="K327" s="39">
        <f t="shared" si="74"/>
        <v>13</v>
      </c>
    </row>
    <row r="328" spans="1:11" ht="31.5" x14ac:dyDescent="0.25">
      <c r="A328" s="263"/>
      <c r="B328" s="275"/>
      <c r="C328" s="48" t="s">
        <v>35</v>
      </c>
      <c r="D328" s="39"/>
      <c r="E328" s="39"/>
      <c r="F328" s="39"/>
      <c r="G328" s="39"/>
      <c r="H328" s="29"/>
      <c r="I328" s="153"/>
      <c r="J328" s="192"/>
      <c r="K328" s="155"/>
    </row>
    <row r="329" spans="1:11" ht="15.75" x14ac:dyDescent="0.25">
      <c r="A329" s="264"/>
      <c r="B329" s="276"/>
      <c r="C329" s="47" t="s">
        <v>6</v>
      </c>
      <c r="D329" s="39"/>
      <c r="E329" s="39"/>
      <c r="F329" s="39"/>
      <c r="G329" s="39"/>
      <c r="H329" s="29"/>
      <c r="I329" s="153"/>
      <c r="J329" s="192"/>
      <c r="K329" s="155"/>
    </row>
    <row r="330" spans="1:11" ht="15.75" x14ac:dyDescent="0.25">
      <c r="A330" s="242" t="s">
        <v>64</v>
      </c>
      <c r="B330" s="244" t="s">
        <v>145</v>
      </c>
      <c r="C330" s="294" t="s">
        <v>7</v>
      </c>
      <c r="D330" s="39"/>
      <c r="E330" s="39"/>
      <c r="F330" s="39"/>
      <c r="G330" s="39"/>
      <c r="H330" s="29"/>
      <c r="I330" s="153"/>
      <c r="J330" s="192"/>
      <c r="K330" s="155"/>
    </row>
    <row r="331" spans="1:11" ht="14.25" customHeight="1" x14ac:dyDescent="0.25">
      <c r="A331" s="243"/>
      <c r="B331" s="245"/>
      <c r="C331" s="295"/>
      <c r="D331" s="39">
        <f>SUM(D334)</f>
        <v>450</v>
      </c>
      <c r="E331" s="90">
        <f t="shared" ref="E331:F331" si="75">SUM(E334)</f>
        <v>1893.37</v>
      </c>
      <c r="F331" s="39">
        <f t="shared" si="75"/>
        <v>733.7</v>
      </c>
      <c r="G331" s="39">
        <f>G332+G333+G334+G335</f>
        <v>0.5</v>
      </c>
      <c r="H331" s="39">
        <f t="shared" ref="H331:K331" si="76">H332+H333+H334+H335</f>
        <v>0.5</v>
      </c>
      <c r="I331" s="43">
        <f t="shared" si="76"/>
        <v>0.5</v>
      </c>
      <c r="J331" s="43">
        <f t="shared" si="76"/>
        <v>0.5</v>
      </c>
      <c r="K331" s="39">
        <f t="shared" si="76"/>
        <v>0.5</v>
      </c>
    </row>
    <row r="332" spans="1:11" ht="15.75" customHeight="1" x14ac:dyDescent="0.25">
      <c r="A332" s="243"/>
      <c r="B332" s="245"/>
      <c r="C332" s="46" t="s">
        <v>9</v>
      </c>
      <c r="D332" s="39"/>
      <c r="E332" s="39"/>
      <c r="F332" s="39"/>
      <c r="G332" s="39"/>
      <c r="H332" s="50"/>
      <c r="I332" s="168"/>
      <c r="J332" s="192"/>
      <c r="K332" s="155"/>
    </row>
    <row r="333" spans="1:11" ht="15.75" x14ac:dyDescent="0.25">
      <c r="A333" s="243"/>
      <c r="B333" s="245"/>
      <c r="C333" s="47" t="s">
        <v>4</v>
      </c>
      <c r="D333" s="39"/>
      <c r="E333" s="39"/>
      <c r="F333" s="39"/>
      <c r="G333" s="39"/>
      <c r="H333" s="29"/>
      <c r="I333" s="153"/>
      <c r="J333" s="192"/>
      <c r="K333" s="155"/>
    </row>
    <row r="334" spans="1:11" ht="15.75" x14ac:dyDescent="0.25">
      <c r="A334" s="243"/>
      <c r="B334" s="245"/>
      <c r="C334" s="47" t="s">
        <v>5</v>
      </c>
      <c r="D334" s="39">
        <v>450</v>
      </c>
      <c r="E334" s="90">
        <v>1893.37</v>
      </c>
      <c r="F334" s="39">
        <v>733.7</v>
      </c>
      <c r="G334" s="50">
        <f>обос!K143</f>
        <v>0.5</v>
      </c>
      <c r="H334" s="50">
        <f>обос!L143</f>
        <v>0.5</v>
      </c>
      <c r="I334" s="168">
        <f>обос!M143</f>
        <v>0.5</v>
      </c>
      <c r="J334" s="168">
        <f>обос!N143</f>
        <v>0.5</v>
      </c>
      <c r="K334" s="50">
        <f>обос!O143</f>
        <v>0.5</v>
      </c>
    </row>
    <row r="335" spans="1:11" ht="31.5" x14ac:dyDescent="0.25">
      <c r="A335" s="243"/>
      <c r="B335" s="245"/>
      <c r="C335" s="48" t="s">
        <v>35</v>
      </c>
      <c r="D335" s="39"/>
      <c r="E335" s="39"/>
      <c r="F335" s="39"/>
      <c r="G335" s="39"/>
      <c r="H335" s="29"/>
      <c r="I335" s="153"/>
      <c r="J335" s="192"/>
      <c r="K335" s="155"/>
    </row>
    <row r="336" spans="1:11" ht="15.75" x14ac:dyDescent="0.25">
      <c r="A336" s="243"/>
      <c r="B336" s="245"/>
      <c r="C336" s="47" t="s">
        <v>6</v>
      </c>
      <c r="D336" s="39"/>
      <c r="E336" s="39"/>
      <c r="F336" s="39"/>
      <c r="G336" s="39"/>
      <c r="H336" s="29"/>
      <c r="I336" s="153"/>
      <c r="J336" s="192"/>
      <c r="K336" s="155"/>
    </row>
    <row r="337" spans="1:11" ht="15.75" x14ac:dyDescent="0.25">
      <c r="A337" s="249"/>
      <c r="B337" s="254"/>
      <c r="C337" s="47" t="s">
        <v>10</v>
      </c>
      <c r="D337" s="39"/>
      <c r="E337" s="39"/>
      <c r="F337" s="39"/>
      <c r="G337" s="39"/>
      <c r="H337" s="29"/>
      <c r="I337" s="153"/>
      <c r="J337" s="192"/>
      <c r="K337" s="155"/>
    </row>
    <row r="338" spans="1:11" ht="15.75" x14ac:dyDescent="0.25">
      <c r="A338" s="242" t="s">
        <v>65</v>
      </c>
      <c r="B338" s="244" t="s">
        <v>146</v>
      </c>
      <c r="C338" s="45" t="s">
        <v>7</v>
      </c>
      <c r="D338" s="39">
        <f>SUM(D341)</f>
        <v>88.7</v>
      </c>
      <c r="E338" s="39">
        <f t="shared" ref="E338:F338" si="77">SUM(E341)</f>
        <v>0</v>
      </c>
      <c r="F338" s="39">
        <f t="shared" si="77"/>
        <v>4.2</v>
      </c>
      <c r="G338" s="39">
        <f>SUM(G341+G339+G340+G342)</f>
        <v>0.5</v>
      </c>
      <c r="H338" s="39">
        <f t="shared" ref="H338:K338" si="78">SUM(H341+H339+H340+H342)</f>
        <v>0.5</v>
      </c>
      <c r="I338" s="43">
        <f t="shared" si="78"/>
        <v>0.5</v>
      </c>
      <c r="J338" s="43">
        <f t="shared" si="78"/>
        <v>0.5</v>
      </c>
      <c r="K338" s="39">
        <f t="shared" si="78"/>
        <v>0.5</v>
      </c>
    </row>
    <row r="339" spans="1:11" ht="18" customHeight="1" x14ac:dyDescent="0.25">
      <c r="A339" s="243"/>
      <c r="B339" s="245"/>
      <c r="C339" s="46" t="s">
        <v>9</v>
      </c>
      <c r="D339" s="39"/>
      <c r="E339" s="39"/>
      <c r="F339" s="39"/>
      <c r="G339" s="39"/>
      <c r="H339" s="29"/>
      <c r="I339" s="153"/>
      <c r="J339" s="192"/>
      <c r="K339" s="155"/>
    </row>
    <row r="340" spans="1:11" ht="15.75" x14ac:dyDescent="0.25">
      <c r="A340" s="243"/>
      <c r="B340" s="245"/>
      <c r="C340" s="47" t="s">
        <v>4</v>
      </c>
      <c r="D340" s="39"/>
      <c r="E340" s="39"/>
      <c r="F340" s="39"/>
      <c r="G340" s="39"/>
      <c r="H340" s="29"/>
      <c r="I340" s="153"/>
      <c r="J340" s="192"/>
      <c r="K340" s="155"/>
    </row>
    <row r="341" spans="1:11" ht="15.75" x14ac:dyDescent="0.25">
      <c r="A341" s="243"/>
      <c r="B341" s="245"/>
      <c r="C341" s="47" t="s">
        <v>5</v>
      </c>
      <c r="D341" s="39">
        <v>88.7</v>
      </c>
      <c r="E341" s="39">
        <v>0</v>
      </c>
      <c r="F341" s="39">
        <v>4.2</v>
      </c>
      <c r="G341" s="39">
        <f>обос!K147</f>
        <v>0.5</v>
      </c>
      <c r="H341" s="39">
        <f>обос!L147</f>
        <v>0.5</v>
      </c>
      <c r="I341" s="43">
        <f>обос!M147</f>
        <v>0.5</v>
      </c>
      <c r="J341" s="43">
        <f>обос!N147</f>
        <v>0.5</v>
      </c>
      <c r="K341" s="39">
        <f>обос!O147</f>
        <v>0.5</v>
      </c>
    </row>
    <row r="342" spans="1:11" ht="31.5" x14ac:dyDescent="0.25">
      <c r="A342" s="243"/>
      <c r="B342" s="245"/>
      <c r="C342" s="48" t="s">
        <v>35</v>
      </c>
      <c r="D342" s="39"/>
      <c r="E342" s="39"/>
      <c r="F342" s="39"/>
      <c r="G342" s="39"/>
      <c r="H342" s="29"/>
      <c r="I342" s="153"/>
      <c r="J342" s="192"/>
      <c r="K342" s="155"/>
    </row>
    <row r="343" spans="1:11" ht="15.75" x14ac:dyDescent="0.25">
      <c r="A343" s="243"/>
      <c r="B343" s="245"/>
      <c r="C343" s="47" t="s">
        <v>6</v>
      </c>
      <c r="D343" s="39"/>
      <c r="E343" s="39"/>
      <c r="F343" s="39"/>
      <c r="G343" s="39"/>
      <c r="H343" s="29"/>
      <c r="I343" s="153"/>
      <c r="J343" s="192"/>
      <c r="K343" s="155"/>
    </row>
    <row r="344" spans="1:11" ht="15.75" x14ac:dyDescent="0.25">
      <c r="A344" s="249"/>
      <c r="B344" s="254"/>
      <c r="C344" s="47" t="s">
        <v>10</v>
      </c>
      <c r="D344" s="39"/>
      <c r="E344" s="39"/>
      <c r="F344" s="39"/>
      <c r="G344" s="39"/>
      <c r="H344" s="29"/>
      <c r="I344" s="153"/>
      <c r="J344" s="192"/>
      <c r="K344" s="155"/>
    </row>
    <row r="345" spans="1:11" ht="15.75" x14ac:dyDescent="0.25">
      <c r="A345" s="242" t="s">
        <v>65</v>
      </c>
      <c r="B345" s="244" t="s">
        <v>318</v>
      </c>
      <c r="C345" s="169" t="s">
        <v>7</v>
      </c>
      <c r="D345" s="39"/>
      <c r="E345" s="39"/>
      <c r="F345" s="39"/>
      <c r="G345" s="39">
        <f>G346+G347+G348+G349+G350+G351</f>
        <v>408.7</v>
      </c>
      <c r="H345" s="39">
        <f t="shared" ref="H345:K345" si="79">H346+H347+H348+H349+H350+H351</f>
        <v>202.6</v>
      </c>
      <c r="I345" s="43">
        <f t="shared" si="79"/>
        <v>12</v>
      </c>
      <c r="J345" s="43">
        <f t="shared" si="79"/>
        <v>12</v>
      </c>
      <c r="K345" s="39">
        <f t="shared" si="79"/>
        <v>12</v>
      </c>
    </row>
    <row r="346" spans="1:11" ht="23.25" customHeight="1" x14ac:dyDescent="0.25">
      <c r="A346" s="243"/>
      <c r="B346" s="245"/>
      <c r="C346" s="169" t="s">
        <v>9</v>
      </c>
      <c r="D346" s="39"/>
      <c r="E346" s="39"/>
      <c r="F346" s="39"/>
      <c r="G346" s="39"/>
      <c r="H346" s="30"/>
      <c r="I346" s="190"/>
      <c r="J346" s="192"/>
      <c r="K346" s="155"/>
    </row>
    <row r="347" spans="1:11" ht="15.75" x14ac:dyDescent="0.25">
      <c r="A347" s="243"/>
      <c r="B347" s="245"/>
      <c r="C347" s="169" t="s">
        <v>4</v>
      </c>
      <c r="D347" s="39"/>
      <c r="E347" s="39"/>
      <c r="F347" s="39"/>
      <c r="G347" s="39"/>
      <c r="H347" s="30"/>
      <c r="I347" s="190"/>
      <c r="J347" s="192"/>
      <c r="K347" s="155"/>
    </row>
    <row r="348" spans="1:11" ht="15.75" x14ac:dyDescent="0.25">
      <c r="A348" s="243"/>
      <c r="B348" s="245"/>
      <c r="C348" s="169" t="s">
        <v>5</v>
      </c>
      <c r="D348" s="39"/>
      <c r="E348" s="39"/>
      <c r="F348" s="39"/>
      <c r="G348" s="30">
        <f>обос!K151</f>
        <v>408.7</v>
      </c>
      <c r="H348" s="30">
        <f>обос!L151</f>
        <v>202.6</v>
      </c>
      <c r="I348" s="190">
        <f>обос!M151</f>
        <v>12</v>
      </c>
      <c r="J348" s="190">
        <f>обос!N151</f>
        <v>12</v>
      </c>
      <c r="K348" s="30">
        <f>обос!O151</f>
        <v>12</v>
      </c>
    </row>
    <row r="349" spans="1:11" ht="31.5" x14ac:dyDescent="0.25">
      <c r="A349" s="243"/>
      <c r="B349" s="245"/>
      <c r="C349" s="169" t="s">
        <v>35</v>
      </c>
      <c r="D349" s="39"/>
      <c r="E349" s="39"/>
      <c r="F349" s="39"/>
      <c r="G349" s="39"/>
      <c r="H349" s="29"/>
      <c r="I349" s="153"/>
      <c r="J349" s="192"/>
      <c r="K349" s="155"/>
    </row>
    <row r="350" spans="1:11" ht="15.75" x14ac:dyDescent="0.25">
      <c r="A350" s="243"/>
      <c r="B350" s="245"/>
      <c r="C350" s="169" t="s">
        <v>6</v>
      </c>
      <c r="D350" s="39"/>
      <c r="E350" s="39"/>
      <c r="F350" s="39"/>
      <c r="G350" s="39"/>
      <c r="H350" s="29"/>
      <c r="I350" s="153"/>
      <c r="J350" s="192"/>
      <c r="K350" s="155"/>
    </row>
    <row r="351" spans="1:11" ht="15.75" x14ac:dyDescent="0.25">
      <c r="A351" s="249"/>
      <c r="B351" s="254"/>
      <c r="C351" s="169" t="s">
        <v>10</v>
      </c>
      <c r="D351" s="39"/>
      <c r="E351" s="39"/>
      <c r="F351" s="39"/>
      <c r="G351" s="39"/>
      <c r="H351" s="29"/>
      <c r="I351" s="153"/>
      <c r="J351" s="192"/>
      <c r="K351" s="155"/>
    </row>
    <row r="352" spans="1:11" ht="15.75" x14ac:dyDescent="0.25">
      <c r="A352" s="262" t="s">
        <v>184</v>
      </c>
      <c r="B352" s="274" t="s">
        <v>185</v>
      </c>
      <c r="C352" s="45" t="s">
        <v>7</v>
      </c>
      <c r="D352" s="39"/>
      <c r="E352" s="90"/>
      <c r="F352" s="39">
        <f>SUM(F353+F354+F355+F356+F357)</f>
        <v>4</v>
      </c>
      <c r="G352" s="39">
        <f t="shared" ref="G352:K352" si="80">SUM(G353+G354+G355+G356+G357)</f>
        <v>114.5</v>
      </c>
      <c r="H352" s="39">
        <f t="shared" si="80"/>
        <v>5</v>
      </c>
      <c r="I352" s="43">
        <f t="shared" si="80"/>
        <v>5</v>
      </c>
      <c r="J352" s="43">
        <f t="shared" si="80"/>
        <v>5</v>
      </c>
      <c r="K352" s="39">
        <f t="shared" si="80"/>
        <v>5</v>
      </c>
    </row>
    <row r="353" spans="1:11" ht="16.5" customHeight="1" x14ac:dyDescent="0.25">
      <c r="A353" s="263"/>
      <c r="B353" s="275"/>
      <c r="C353" s="46" t="s">
        <v>9</v>
      </c>
      <c r="D353" s="39"/>
      <c r="E353" s="39"/>
      <c r="F353" s="39"/>
      <c r="G353" s="39"/>
      <c r="H353" s="50"/>
      <c r="I353" s="168"/>
      <c r="J353" s="192"/>
      <c r="K353" s="155"/>
    </row>
    <row r="354" spans="1:11" ht="15.75" x14ac:dyDescent="0.25">
      <c r="A354" s="263"/>
      <c r="B354" s="275"/>
      <c r="C354" s="47" t="s">
        <v>4</v>
      </c>
      <c r="D354" s="39"/>
      <c r="E354" s="39"/>
      <c r="F354" s="39"/>
      <c r="G354" s="39"/>
      <c r="H354" s="50"/>
      <c r="I354" s="168"/>
      <c r="J354" s="192"/>
      <c r="K354" s="155"/>
    </row>
    <row r="355" spans="1:11" ht="15.75" x14ac:dyDescent="0.25">
      <c r="A355" s="263"/>
      <c r="B355" s="275"/>
      <c r="C355" s="47" t="s">
        <v>5</v>
      </c>
      <c r="D355" s="39"/>
      <c r="E355" s="90"/>
      <c r="F355" s="39">
        <f>SUM(F362+F369+F377+F384)</f>
        <v>4</v>
      </c>
      <c r="G355" s="39">
        <f t="shared" ref="G355:K355" si="81">SUM(G362+G369+G377+G384)</f>
        <v>114.5</v>
      </c>
      <c r="H355" s="39">
        <f t="shared" si="81"/>
        <v>5</v>
      </c>
      <c r="I355" s="43">
        <f t="shared" si="81"/>
        <v>5</v>
      </c>
      <c r="J355" s="43">
        <f t="shared" si="81"/>
        <v>5</v>
      </c>
      <c r="K355" s="39">
        <f t="shared" si="81"/>
        <v>5</v>
      </c>
    </row>
    <row r="356" spans="1:11" ht="31.5" x14ac:dyDescent="0.25">
      <c r="A356" s="263"/>
      <c r="B356" s="275"/>
      <c r="C356" s="48" t="s">
        <v>35</v>
      </c>
      <c r="D356" s="39"/>
      <c r="E356" s="39"/>
      <c r="F356" s="39"/>
      <c r="G356" s="39"/>
      <c r="H356" s="29"/>
      <c r="I356" s="153"/>
      <c r="J356" s="192"/>
      <c r="K356" s="155"/>
    </row>
    <row r="357" spans="1:11" ht="15.75" x14ac:dyDescent="0.25">
      <c r="A357" s="264"/>
      <c r="B357" s="276"/>
      <c r="C357" s="47" t="s">
        <v>6</v>
      </c>
      <c r="D357" s="39"/>
      <c r="E357" s="39"/>
      <c r="F357" s="39"/>
      <c r="G357" s="39"/>
      <c r="H357" s="29"/>
      <c r="I357" s="153"/>
      <c r="J357" s="192"/>
      <c r="K357" s="155"/>
    </row>
    <row r="358" spans="1:11" ht="15.75" x14ac:dyDescent="0.25">
      <c r="A358" s="242" t="s">
        <v>292</v>
      </c>
      <c r="B358" s="244" t="s">
        <v>190</v>
      </c>
      <c r="C358" s="294" t="s">
        <v>7</v>
      </c>
      <c r="D358" s="39"/>
      <c r="E358" s="39"/>
      <c r="F358" s="39"/>
      <c r="G358" s="39"/>
      <c r="H358" s="29"/>
      <c r="I358" s="153"/>
      <c r="J358" s="192"/>
      <c r="K358" s="155"/>
    </row>
    <row r="359" spans="1:11" ht="15" customHeight="1" x14ac:dyDescent="0.25">
      <c r="A359" s="243"/>
      <c r="B359" s="245"/>
      <c r="C359" s="295"/>
      <c r="D359" s="39"/>
      <c r="E359" s="90"/>
      <c r="F359" s="39">
        <f t="shared" ref="F359:K359" si="82">SUM(F362)</f>
        <v>1.5</v>
      </c>
      <c r="G359" s="39">
        <f t="shared" si="82"/>
        <v>11.5</v>
      </c>
      <c r="H359" s="39">
        <f t="shared" si="82"/>
        <v>2</v>
      </c>
      <c r="I359" s="43">
        <f t="shared" si="82"/>
        <v>2</v>
      </c>
      <c r="J359" s="43">
        <f t="shared" si="82"/>
        <v>2</v>
      </c>
      <c r="K359" s="39">
        <f t="shared" si="82"/>
        <v>2</v>
      </c>
    </row>
    <row r="360" spans="1:11" ht="16.5" customHeight="1" x14ac:dyDescent="0.25">
      <c r="A360" s="243"/>
      <c r="B360" s="245"/>
      <c r="C360" s="46" t="s">
        <v>9</v>
      </c>
      <c r="D360" s="39"/>
      <c r="E360" s="39"/>
      <c r="F360" s="39"/>
      <c r="G360" s="39"/>
      <c r="H360" s="50"/>
      <c r="I360" s="168"/>
      <c r="J360" s="192"/>
      <c r="K360" s="155"/>
    </row>
    <row r="361" spans="1:11" ht="15.75" x14ac:dyDescent="0.25">
      <c r="A361" s="243"/>
      <c r="B361" s="245"/>
      <c r="C361" s="47" t="s">
        <v>4</v>
      </c>
      <c r="D361" s="39"/>
      <c r="E361" s="39"/>
      <c r="F361" s="39"/>
      <c r="G361" s="39"/>
      <c r="H361" s="29"/>
      <c r="I361" s="153"/>
      <c r="J361" s="192"/>
      <c r="K361" s="155"/>
    </row>
    <row r="362" spans="1:11" ht="15.75" x14ac:dyDescent="0.25">
      <c r="A362" s="243"/>
      <c r="B362" s="245"/>
      <c r="C362" s="47" t="s">
        <v>5</v>
      </c>
      <c r="D362" s="39"/>
      <c r="E362" s="90"/>
      <c r="F362" s="39">
        <v>1.5</v>
      </c>
      <c r="G362" s="50">
        <f>SUM(обос!K159)</f>
        <v>11.5</v>
      </c>
      <c r="H362" s="50">
        <f>SUM(обос!L159)</f>
        <v>2</v>
      </c>
      <c r="I362" s="168">
        <f>SUM(обос!M159)</f>
        <v>2</v>
      </c>
      <c r="J362" s="168">
        <f>SUM(обос!N159)</f>
        <v>2</v>
      </c>
      <c r="K362" s="50">
        <f>SUM(обос!O159)</f>
        <v>2</v>
      </c>
    </row>
    <row r="363" spans="1:11" ht="31.5" x14ac:dyDescent="0.25">
      <c r="A363" s="243"/>
      <c r="B363" s="245"/>
      <c r="C363" s="48" t="s">
        <v>35</v>
      </c>
      <c r="D363" s="39"/>
      <c r="E363" s="39"/>
      <c r="F363" s="39"/>
      <c r="G363" s="39"/>
      <c r="H363" s="29"/>
      <c r="I363" s="153"/>
      <c r="J363" s="192"/>
      <c r="K363" s="155"/>
    </row>
    <row r="364" spans="1:11" ht="15.75" x14ac:dyDescent="0.25">
      <c r="A364" s="243"/>
      <c r="B364" s="245"/>
      <c r="C364" s="47" t="s">
        <v>6</v>
      </c>
      <c r="D364" s="39"/>
      <c r="E364" s="39"/>
      <c r="F364" s="39"/>
      <c r="G364" s="39"/>
      <c r="H364" s="29"/>
      <c r="I364" s="153"/>
      <c r="J364" s="192"/>
      <c r="K364" s="155"/>
    </row>
    <row r="365" spans="1:11" ht="15.75" x14ac:dyDescent="0.25">
      <c r="A365" s="249"/>
      <c r="B365" s="254"/>
      <c r="C365" s="47" t="s">
        <v>10</v>
      </c>
      <c r="D365" s="39"/>
      <c r="E365" s="39"/>
      <c r="F365" s="39"/>
      <c r="G365" s="39"/>
      <c r="H365" s="29"/>
      <c r="I365" s="153"/>
      <c r="J365" s="192"/>
      <c r="K365" s="155"/>
    </row>
    <row r="366" spans="1:11" ht="15.75" x14ac:dyDescent="0.25">
      <c r="A366" s="242" t="s">
        <v>291</v>
      </c>
      <c r="B366" s="244" t="s">
        <v>191</v>
      </c>
      <c r="C366" s="45" t="s">
        <v>7</v>
      </c>
      <c r="D366" s="39"/>
      <c r="E366" s="39"/>
      <c r="F366" s="39">
        <f t="shared" ref="F366:K366" si="83">SUM(F369)</f>
        <v>0.5</v>
      </c>
      <c r="G366" s="39">
        <f t="shared" si="83"/>
        <v>0.5</v>
      </c>
      <c r="H366" s="39">
        <f t="shared" si="83"/>
        <v>0.5</v>
      </c>
      <c r="I366" s="43">
        <f t="shared" si="83"/>
        <v>0.5</v>
      </c>
      <c r="J366" s="43">
        <f t="shared" si="83"/>
        <v>0.5</v>
      </c>
      <c r="K366" s="39">
        <f t="shared" si="83"/>
        <v>0.5</v>
      </c>
    </row>
    <row r="367" spans="1:11" ht="18.75" customHeight="1" x14ac:dyDescent="0.25">
      <c r="A367" s="243"/>
      <c r="B367" s="245"/>
      <c r="C367" s="46" t="s">
        <v>9</v>
      </c>
      <c r="D367" s="39"/>
      <c r="E367" s="39"/>
      <c r="F367" s="39"/>
      <c r="G367" s="39"/>
      <c r="H367" s="29"/>
      <c r="I367" s="153"/>
      <c r="J367" s="192"/>
      <c r="K367" s="155"/>
    </row>
    <row r="368" spans="1:11" ht="15.75" x14ac:dyDescent="0.25">
      <c r="A368" s="243"/>
      <c r="B368" s="245"/>
      <c r="C368" s="47" t="s">
        <v>4</v>
      </c>
      <c r="D368" s="39"/>
      <c r="E368" s="39"/>
      <c r="F368" s="39"/>
      <c r="G368" s="39"/>
      <c r="H368" s="29"/>
      <c r="I368" s="153"/>
      <c r="J368" s="192"/>
      <c r="K368" s="155"/>
    </row>
    <row r="369" spans="1:11" ht="15.75" x14ac:dyDescent="0.25">
      <c r="A369" s="243"/>
      <c r="B369" s="245"/>
      <c r="C369" s="47" t="s">
        <v>5</v>
      </c>
      <c r="D369" s="39"/>
      <c r="E369" s="39"/>
      <c r="F369" s="39">
        <v>0.5</v>
      </c>
      <c r="G369" s="39">
        <f>SUM(обос!K163)</f>
        <v>0.5</v>
      </c>
      <c r="H369" s="39">
        <f>SUM(обос!L163)</f>
        <v>0.5</v>
      </c>
      <c r="I369" s="43">
        <f>SUM(обос!M163)</f>
        <v>0.5</v>
      </c>
      <c r="J369" s="43">
        <f>SUM(обос!N163)</f>
        <v>0.5</v>
      </c>
      <c r="K369" s="39">
        <f>SUM(обос!O163)</f>
        <v>0.5</v>
      </c>
    </row>
    <row r="370" spans="1:11" ht="31.5" x14ac:dyDescent="0.25">
      <c r="A370" s="243"/>
      <c r="B370" s="245"/>
      <c r="C370" s="48" t="s">
        <v>35</v>
      </c>
      <c r="D370" s="39"/>
      <c r="E370" s="39"/>
      <c r="F370" s="39"/>
      <c r="G370" s="39"/>
      <c r="H370" s="29"/>
      <c r="I370" s="153"/>
      <c r="J370" s="192"/>
      <c r="K370" s="155"/>
    </row>
    <row r="371" spans="1:11" ht="15.75" x14ac:dyDescent="0.25">
      <c r="A371" s="243"/>
      <c r="B371" s="245"/>
      <c r="C371" s="47" t="s">
        <v>6</v>
      </c>
      <c r="D371" s="39"/>
      <c r="E371" s="39"/>
      <c r="F371" s="39"/>
      <c r="G371" s="39"/>
      <c r="H371" s="29"/>
      <c r="I371" s="153"/>
      <c r="J371" s="192"/>
      <c r="K371" s="155"/>
    </row>
    <row r="372" spans="1:11" ht="15.75" x14ac:dyDescent="0.25">
      <c r="A372" s="249"/>
      <c r="B372" s="254"/>
      <c r="C372" s="47" t="s">
        <v>10</v>
      </c>
      <c r="D372" s="39"/>
      <c r="E372" s="39"/>
      <c r="F372" s="39"/>
      <c r="G372" s="39"/>
      <c r="H372" s="29"/>
      <c r="I372" s="153"/>
      <c r="J372" s="155"/>
      <c r="K372" s="155"/>
    </row>
    <row r="373" spans="1:11" ht="15.75" x14ac:dyDescent="0.25">
      <c r="A373" s="242" t="s">
        <v>289</v>
      </c>
      <c r="B373" s="244" t="s">
        <v>192</v>
      </c>
      <c r="C373" s="294" t="s">
        <v>7</v>
      </c>
      <c r="D373" s="39"/>
      <c r="E373" s="39"/>
      <c r="F373" s="39"/>
      <c r="G373" s="39"/>
      <c r="H373" s="29"/>
      <c r="I373" s="153"/>
      <c r="J373" s="155"/>
      <c r="K373" s="155"/>
    </row>
    <row r="374" spans="1:11" ht="21.75" customHeight="1" x14ac:dyDescent="0.25">
      <c r="A374" s="243"/>
      <c r="B374" s="245"/>
      <c r="C374" s="295"/>
      <c r="D374" s="39"/>
      <c r="E374" s="90"/>
      <c r="F374" s="39">
        <f t="shared" ref="F374:K374" si="84">SUM(F377)</f>
        <v>0.5</v>
      </c>
      <c r="G374" s="39">
        <f t="shared" si="84"/>
        <v>1</v>
      </c>
      <c r="H374" s="39">
        <f t="shared" si="84"/>
        <v>1</v>
      </c>
      <c r="I374" s="43">
        <f t="shared" si="84"/>
        <v>1</v>
      </c>
      <c r="J374" s="43">
        <f t="shared" si="84"/>
        <v>1</v>
      </c>
      <c r="K374" s="39">
        <f t="shared" si="84"/>
        <v>1</v>
      </c>
    </row>
    <row r="375" spans="1:11" ht="16.5" customHeight="1" x14ac:dyDescent="0.25">
      <c r="A375" s="243"/>
      <c r="B375" s="245"/>
      <c r="C375" s="46" t="s">
        <v>9</v>
      </c>
      <c r="D375" s="39"/>
      <c r="E375" s="39"/>
      <c r="F375" s="39"/>
      <c r="G375" s="39"/>
      <c r="H375" s="50"/>
      <c r="I375" s="168"/>
      <c r="J375" s="155"/>
      <c r="K375" s="155"/>
    </row>
    <row r="376" spans="1:11" ht="15.75" x14ac:dyDescent="0.25">
      <c r="A376" s="243"/>
      <c r="B376" s="245"/>
      <c r="C376" s="47" t="s">
        <v>4</v>
      </c>
      <c r="D376" s="39"/>
      <c r="E376" s="39"/>
      <c r="F376" s="39"/>
      <c r="G376" s="39"/>
      <c r="H376" s="29"/>
      <c r="I376" s="153"/>
      <c r="J376" s="155"/>
      <c r="K376" s="155"/>
    </row>
    <row r="377" spans="1:11" ht="15.75" x14ac:dyDescent="0.25">
      <c r="A377" s="243"/>
      <c r="B377" s="245"/>
      <c r="C377" s="47" t="s">
        <v>5</v>
      </c>
      <c r="D377" s="39"/>
      <c r="E377" s="90"/>
      <c r="F377" s="39">
        <v>0.5</v>
      </c>
      <c r="G377" s="50">
        <f>SUM(обос!K166)</f>
        <v>1</v>
      </c>
      <c r="H377" s="50">
        <f>SUM(обос!L166)</f>
        <v>1</v>
      </c>
      <c r="I377" s="168">
        <f>SUM(обос!M166)</f>
        <v>1</v>
      </c>
      <c r="J377" s="168">
        <f>SUM(обос!N166)</f>
        <v>1</v>
      </c>
      <c r="K377" s="50">
        <f>SUM(обос!O166)</f>
        <v>1</v>
      </c>
    </row>
    <row r="378" spans="1:11" ht="31.5" x14ac:dyDescent="0.25">
      <c r="A378" s="243"/>
      <c r="B378" s="245"/>
      <c r="C378" s="48" t="s">
        <v>35</v>
      </c>
      <c r="D378" s="39"/>
      <c r="E378" s="39"/>
      <c r="F378" s="39"/>
      <c r="G378" s="39"/>
      <c r="H378" s="29"/>
      <c r="I378" s="153"/>
      <c r="J378" s="155"/>
      <c r="K378" s="155"/>
    </row>
    <row r="379" spans="1:11" ht="15.75" x14ac:dyDescent="0.25">
      <c r="A379" s="243"/>
      <c r="B379" s="245"/>
      <c r="C379" s="47" t="s">
        <v>6</v>
      </c>
      <c r="D379" s="39"/>
      <c r="E379" s="39"/>
      <c r="F379" s="39"/>
      <c r="G379" s="39"/>
      <c r="H379" s="29"/>
      <c r="I379" s="153"/>
      <c r="J379" s="155"/>
      <c r="K379" s="155"/>
    </row>
    <row r="380" spans="1:11" ht="15.75" x14ac:dyDescent="0.25">
      <c r="A380" s="249"/>
      <c r="B380" s="254"/>
      <c r="C380" s="47" t="s">
        <v>10</v>
      </c>
      <c r="D380" s="39"/>
      <c r="E380" s="39"/>
      <c r="F380" s="39"/>
      <c r="G380" s="39"/>
      <c r="H380" s="29"/>
      <c r="I380" s="153"/>
      <c r="J380" s="155"/>
      <c r="K380" s="155"/>
    </row>
    <row r="381" spans="1:11" ht="15.75" x14ac:dyDescent="0.25">
      <c r="A381" s="242" t="s">
        <v>290</v>
      </c>
      <c r="B381" s="244" t="s">
        <v>193</v>
      </c>
      <c r="C381" s="45" t="s">
        <v>7</v>
      </c>
      <c r="D381" s="39"/>
      <c r="E381" s="39"/>
      <c r="F381" s="39">
        <f t="shared" ref="F381:K381" si="85">SUM(F384)</f>
        <v>1.5</v>
      </c>
      <c r="G381" s="39">
        <f t="shared" si="85"/>
        <v>101.5</v>
      </c>
      <c r="H381" s="39">
        <f t="shared" si="85"/>
        <v>1.5</v>
      </c>
      <c r="I381" s="43">
        <f t="shared" si="85"/>
        <v>1.5</v>
      </c>
      <c r="J381" s="43">
        <f t="shared" si="85"/>
        <v>1.5</v>
      </c>
      <c r="K381" s="39">
        <f t="shared" si="85"/>
        <v>1.5</v>
      </c>
    </row>
    <row r="382" spans="1:11" ht="19.5" customHeight="1" x14ac:dyDescent="0.25">
      <c r="A382" s="243"/>
      <c r="B382" s="245"/>
      <c r="C382" s="46" t="s">
        <v>9</v>
      </c>
      <c r="D382" s="39"/>
      <c r="E382" s="39"/>
      <c r="F382" s="39"/>
      <c r="G382" s="39"/>
      <c r="H382" s="29"/>
      <c r="I382" s="153"/>
      <c r="J382" s="155"/>
      <c r="K382" s="155"/>
    </row>
    <row r="383" spans="1:11" ht="15.75" x14ac:dyDescent="0.25">
      <c r="A383" s="243"/>
      <c r="B383" s="245"/>
      <c r="C383" s="47" t="s">
        <v>4</v>
      </c>
      <c r="D383" s="39"/>
      <c r="E383" s="39"/>
      <c r="F383" s="39"/>
      <c r="G383" s="39"/>
      <c r="H383" s="29"/>
      <c r="I383" s="153"/>
      <c r="J383" s="155"/>
      <c r="K383" s="155"/>
    </row>
    <row r="384" spans="1:11" ht="15.75" x14ac:dyDescent="0.25">
      <c r="A384" s="243"/>
      <c r="B384" s="245"/>
      <c r="C384" s="47" t="s">
        <v>5</v>
      </c>
      <c r="D384" s="39"/>
      <c r="E384" s="39"/>
      <c r="F384" s="39">
        <v>1.5</v>
      </c>
      <c r="G384" s="39">
        <f>SUM(обос!K169)</f>
        <v>101.5</v>
      </c>
      <c r="H384" s="39">
        <f>SUM(обос!L169)</f>
        <v>1.5</v>
      </c>
      <c r="I384" s="43">
        <f>SUM(обос!M169)</f>
        <v>1.5</v>
      </c>
      <c r="J384" s="43">
        <f>SUM(обос!N169)</f>
        <v>1.5</v>
      </c>
      <c r="K384" s="39">
        <f>SUM(обос!O169)</f>
        <v>1.5</v>
      </c>
    </row>
    <row r="385" spans="1:11" ht="31.5" x14ac:dyDescent="0.25">
      <c r="A385" s="243"/>
      <c r="B385" s="245"/>
      <c r="C385" s="48" t="s">
        <v>35</v>
      </c>
      <c r="D385" s="39"/>
      <c r="E385" s="39"/>
      <c r="F385" s="39"/>
      <c r="G385" s="39"/>
      <c r="H385" s="29"/>
      <c r="I385" s="153"/>
      <c r="J385" s="155"/>
      <c r="K385" s="155"/>
    </row>
    <row r="386" spans="1:11" ht="15.75" x14ac:dyDescent="0.25">
      <c r="A386" s="243"/>
      <c r="B386" s="245"/>
      <c r="C386" s="47" t="s">
        <v>6</v>
      </c>
      <c r="D386" s="39"/>
      <c r="E386" s="39"/>
      <c r="F386" s="39"/>
      <c r="G386" s="39"/>
      <c r="H386" s="29"/>
      <c r="I386" s="153"/>
      <c r="J386" s="155"/>
      <c r="K386" s="155"/>
    </row>
    <row r="387" spans="1:11" ht="15.75" x14ac:dyDescent="0.25">
      <c r="A387" s="249"/>
      <c r="B387" s="254"/>
      <c r="C387" s="47" t="s">
        <v>10</v>
      </c>
      <c r="D387" s="39"/>
      <c r="E387" s="39"/>
      <c r="F387" s="39"/>
      <c r="G387" s="39"/>
      <c r="H387" s="29"/>
      <c r="I387" s="153"/>
      <c r="J387" s="155"/>
      <c r="K387" s="155"/>
    </row>
    <row r="388" spans="1:11" ht="15.75" x14ac:dyDescent="0.25">
      <c r="A388" s="44"/>
      <c r="B388" s="52"/>
      <c r="C388" s="44"/>
      <c r="D388" s="44"/>
      <c r="E388" s="44"/>
      <c r="F388" s="44"/>
      <c r="G388" s="44"/>
      <c r="H388" s="44"/>
      <c r="I388" s="44"/>
    </row>
    <row r="389" spans="1:11" ht="15.75" x14ac:dyDescent="0.25">
      <c r="A389" s="44"/>
      <c r="B389" s="52"/>
      <c r="C389" s="44"/>
      <c r="D389" s="44"/>
      <c r="E389" s="44"/>
      <c r="F389" s="44"/>
      <c r="G389" s="44"/>
      <c r="H389" s="44"/>
      <c r="I389" s="44"/>
    </row>
    <row r="390" spans="1:11" ht="15.75" x14ac:dyDescent="0.25">
      <c r="A390" s="44"/>
      <c r="B390" s="52"/>
      <c r="C390" s="44"/>
      <c r="D390" s="44"/>
      <c r="E390" s="44"/>
      <c r="F390" s="44"/>
      <c r="G390" s="44"/>
      <c r="H390" s="44"/>
      <c r="I390" s="44"/>
    </row>
    <row r="391" spans="1:11" ht="15.75" x14ac:dyDescent="0.25">
      <c r="A391" s="44"/>
      <c r="B391" s="44"/>
      <c r="C391" s="44"/>
      <c r="D391" s="44"/>
      <c r="E391" s="44"/>
      <c r="F391" s="44"/>
      <c r="G391" s="44"/>
      <c r="H391" s="44"/>
      <c r="I391" s="44"/>
    </row>
    <row r="392" spans="1:11" ht="15.75" x14ac:dyDescent="0.25">
      <c r="A392" s="44"/>
      <c r="B392" s="44"/>
      <c r="C392" s="44"/>
      <c r="D392" s="44"/>
      <c r="E392" s="44"/>
      <c r="F392" s="44"/>
      <c r="G392" s="44"/>
      <c r="H392" s="44"/>
      <c r="I392" s="44"/>
    </row>
  </sheetData>
  <mergeCells count="116">
    <mergeCell ref="A381:A387"/>
    <mergeCell ref="B381:B387"/>
    <mergeCell ref="C358:C359"/>
    <mergeCell ref="A366:A372"/>
    <mergeCell ref="B366:B372"/>
    <mergeCell ref="A373:A380"/>
    <mergeCell ref="B373:B380"/>
    <mergeCell ref="C373:C374"/>
    <mergeCell ref="A276:A282"/>
    <mergeCell ref="B276:B282"/>
    <mergeCell ref="A352:A357"/>
    <mergeCell ref="B352:B357"/>
    <mergeCell ref="A358:A365"/>
    <mergeCell ref="B358:B365"/>
    <mergeCell ref="A304:A310"/>
    <mergeCell ref="A297:A303"/>
    <mergeCell ref="B338:B344"/>
    <mergeCell ref="A338:A344"/>
    <mergeCell ref="B297:B303"/>
    <mergeCell ref="B304:B310"/>
    <mergeCell ref="B311:B317"/>
    <mergeCell ref="B324:B329"/>
    <mergeCell ref="B330:B337"/>
    <mergeCell ref="A330:A337"/>
    <mergeCell ref="C330:C331"/>
    <mergeCell ref="B108:B114"/>
    <mergeCell ref="A108:A114"/>
    <mergeCell ref="B164:B170"/>
    <mergeCell ref="A164:A170"/>
    <mergeCell ref="B178:B184"/>
    <mergeCell ref="A178:A184"/>
    <mergeCell ref="A227:A233"/>
    <mergeCell ref="B227:B233"/>
    <mergeCell ref="B234:B240"/>
    <mergeCell ref="A234:A240"/>
    <mergeCell ref="B241:B247"/>
    <mergeCell ref="A241:A247"/>
    <mergeCell ref="A199:A205"/>
    <mergeCell ref="B206:B212"/>
    <mergeCell ref="A206:A212"/>
    <mergeCell ref="B185:B191"/>
    <mergeCell ref="A185:A191"/>
    <mergeCell ref="A262:A268"/>
    <mergeCell ref="B262:B268"/>
    <mergeCell ref="A129:A135"/>
    <mergeCell ref="B129:B135"/>
    <mergeCell ref="B171:B177"/>
    <mergeCell ref="A171:A177"/>
    <mergeCell ref="B269:B275"/>
    <mergeCell ref="A269:A275"/>
    <mergeCell ref="B283:B289"/>
    <mergeCell ref="A283:A289"/>
    <mergeCell ref="B87:B93"/>
    <mergeCell ref="A87:A93"/>
    <mergeCell ref="B101:B107"/>
    <mergeCell ref="A101:A107"/>
    <mergeCell ref="A59:A65"/>
    <mergeCell ref="B59:B65"/>
    <mergeCell ref="A73:A79"/>
    <mergeCell ref="B73:B79"/>
    <mergeCell ref="B115:B121"/>
    <mergeCell ref="A115:A121"/>
    <mergeCell ref="B122:B128"/>
    <mergeCell ref="A122:A128"/>
    <mergeCell ref="B220:B226"/>
    <mergeCell ref="A220:A226"/>
    <mergeCell ref="B136:B142"/>
    <mergeCell ref="A136:A142"/>
    <mergeCell ref="A9:A15"/>
    <mergeCell ref="B9:B15"/>
    <mergeCell ref="B45:B51"/>
    <mergeCell ref="A45:A51"/>
    <mergeCell ref="B80:B86"/>
    <mergeCell ref="A80:A86"/>
    <mergeCell ref="B94:B100"/>
    <mergeCell ref="A94:A100"/>
    <mergeCell ref="A318:A323"/>
    <mergeCell ref="B213:B219"/>
    <mergeCell ref="A213:A219"/>
    <mergeCell ref="B150:B156"/>
    <mergeCell ref="B157:B163"/>
    <mergeCell ref="A157:A163"/>
    <mergeCell ref="A150:A156"/>
    <mergeCell ref="A143:A149"/>
    <mergeCell ref="B143:B149"/>
    <mergeCell ref="B192:B198"/>
    <mergeCell ref="A192:A198"/>
    <mergeCell ref="B199:B205"/>
    <mergeCell ref="B248:B254"/>
    <mergeCell ref="A248:A254"/>
    <mergeCell ref="B255:B261"/>
    <mergeCell ref="A255:A261"/>
    <mergeCell ref="A4:K4"/>
    <mergeCell ref="D6:K6"/>
    <mergeCell ref="A345:A351"/>
    <mergeCell ref="B345:B351"/>
    <mergeCell ref="B290:B296"/>
    <mergeCell ref="A290:A296"/>
    <mergeCell ref="A324:A329"/>
    <mergeCell ref="A311:A317"/>
    <mergeCell ref="B318:B323"/>
    <mergeCell ref="B6:B7"/>
    <mergeCell ref="A6:A7"/>
    <mergeCell ref="A38:A44"/>
    <mergeCell ref="B38:B44"/>
    <mergeCell ref="A31:A37"/>
    <mergeCell ref="B31:B37"/>
    <mergeCell ref="B52:B58"/>
    <mergeCell ref="B66:B72"/>
    <mergeCell ref="A66:A72"/>
    <mergeCell ref="A52:A58"/>
    <mergeCell ref="C6:C7"/>
    <mergeCell ref="A16:A22"/>
    <mergeCell ref="B16:B22"/>
    <mergeCell ref="A24:A30"/>
    <mergeCell ref="B24:B30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3" firstPageNumber="163" fitToHeight="0" orientation="landscape" r:id="rId1"/>
  <headerFooter scaleWithDoc="0"/>
  <rowBreaks count="2" manualBreakCount="2">
    <brk id="15" max="16383" man="1"/>
    <brk id="2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="89" zoomScaleNormal="89" workbookViewId="0">
      <selection activeCell="I11" sqref="I11"/>
    </sheetView>
  </sheetViews>
  <sheetFormatPr defaultRowHeight="12.75" x14ac:dyDescent="0.2"/>
  <cols>
    <col min="2" max="2" width="23.28515625" customWidth="1"/>
    <col min="3" max="3" width="30.85546875" customWidth="1"/>
    <col min="4" max="4" width="23.85546875" customWidth="1"/>
    <col min="5" max="5" width="14.140625" customWidth="1"/>
    <col min="6" max="6" width="13.42578125" customWidth="1"/>
    <col min="7" max="7" width="26.140625" customWidth="1"/>
    <col min="8" max="8" width="18.5703125" customWidth="1"/>
    <col min="9" max="9" width="25.42578125" customWidth="1"/>
  </cols>
  <sheetData>
    <row r="1" spans="1:9" ht="15.75" x14ac:dyDescent="0.25">
      <c r="D1" s="1"/>
      <c r="E1" s="1"/>
      <c r="F1" s="1"/>
      <c r="G1" s="1"/>
      <c r="H1" s="1"/>
      <c r="I1" s="1"/>
    </row>
    <row r="2" spans="1:9" ht="16.5" x14ac:dyDescent="0.25">
      <c r="D2" s="1"/>
      <c r="E2" s="1"/>
      <c r="F2" s="1"/>
      <c r="G2" s="1"/>
      <c r="H2" s="1"/>
      <c r="I2" s="59" t="s">
        <v>15</v>
      </c>
    </row>
    <row r="3" spans="1:9" ht="15" customHeight="1" x14ac:dyDescent="0.25">
      <c r="C3" s="3"/>
      <c r="D3" s="6"/>
      <c r="E3" s="7"/>
      <c r="F3" s="7"/>
      <c r="G3" s="7"/>
      <c r="H3" s="7"/>
      <c r="I3" s="7"/>
    </row>
    <row r="4" spans="1:9" ht="6" hidden="1" customHeight="1" x14ac:dyDescent="0.25">
      <c r="C4" s="3"/>
      <c r="D4" s="8"/>
      <c r="E4" s="9"/>
      <c r="F4" s="9"/>
      <c r="G4" s="9"/>
      <c r="H4" s="9"/>
      <c r="I4" s="9"/>
    </row>
    <row r="5" spans="1:9" s="2" customFormat="1" ht="55.5" customHeight="1" x14ac:dyDescent="0.2">
      <c r="C5" s="255" t="s">
        <v>368</v>
      </c>
      <c r="D5" s="255"/>
      <c r="E5" s="255"/>
      <c r="F5" s="255"/>
      <c r="G5" s="255"/>
      <c r="H5" s="255"/>
      <c r="I5" s="255"/>
    </row>
    <row r="6" spans="1:9" ht="3.75" customHeight="1" x14ac:dyDescent="0.25">
      <c r="C6" s="82"/>
      <c r="D6" s="8"/>
      <c r="E6" s="9"/>
      <c r="F6" s="9"/>
      <c r="G6" s="9"/>
      <c r="H6" s="9"/>
      <c r="I6" s="9"/>
    </row>
    <row r="7" spans="1:9" s="10" customFormat="1" ht="36.75" customHeight="1" x14ac:dyDescent="0.2">
      <c r="A7" s="303" t="s">
        <v>1</v>
      </c>
      <c r="B7" s="303" t="s">
        <v>2</v>
      </c>
      <c r="C7" s="306" t="s">
        <v>28</v>
      </c>
      <c r="D7" s="309" t="s">
        <v>29</v>
      </c>
      <c r="E7" s="11" t="s">
        <v>22</v>
      </c>
      <c r="F7" s="11"/>
      <c r="G7" s="309" t="s">
        <v>23</v>
      </c>
      <c r="H7" s="309" t="s">
        <v>30</v>
      </c>
      <c r="I7" s="300" t="s">
        <v>31</v>
      </c>
    </row>
    <row r="8" spans="1:9" s="2" customFormat="1" ht="15.75" x14ac:dyDescent="0.2">
      <c r="A8" s="304"/>
      <c r="B8" s="304"/>
      <c r="C8" s="307"/>
      <c r="D8" s="309"/>
      <c r="E8" s="20"/>
      <c r="F8" s="20"/>
      <c r="G8" s="309"/>
      <c r="H8" s="309"/>
      <c r="I8" s="301"/>
    </row>
    <row r="9" spans="1:9" s="10" customFormat="1" ht="135" customHeight="1" x14ac:dyDescent="0.2">
      <c r="A9" s="305"/>
      <c r="B9" s="305"/>
      <c r="C9" s="308"/>
      <c r="D9" s="309"/>
      <c r="E9" s="62" t="s">
        <v>24</v>
      </c>
      <c r="F9" s="62" t="s">
        <v>25</v>
      </c>
      <c r="G9" s="309"/>
      <c r="H9" s="309"/>
      <c r="I9" s="302"/>
    </row>
    <row r="10" spans="1:9" s="5" customFormat="1" ht="15.75" x14ac:dyDescent="0.2">
      <c r="A10" s="21">
        <v>1</v>
      </c>
      <c r="B10" s="12">
        <v>2</v>
      </c>
      <c r="C10" s="63">
        <v>3</v>
      </c>
      <c r="D10" s="63">
        <v>4</v>
      </c>
      <c r="E10" s="63">
        <v>5</v>
      </c>
      <c r="F10" s="63">
        <v>6</v>
      </c>
      <c r="G10" s="63">
        <v>7</v>
      </c>
      <c r="H10" s="63">
        <v>8</v>
      </c>
      <c r="I10" s="63">
        <v>9</v>
      </c>
    </row>
    <row r="11" spans="1:9" s="5" customFormat="1" ht="173.25" x14ac:dyDescent="0.2">
      <c r="A11" s="21"/>
      <c r="B11" s="53" t="s">
        <v>14</v>
      </c>
      <c r="C11" s="63" t="s">
        <v>363</v>
      </c>
      <c r="D11" s="93" t="s">
        <v>337</v>
      </c>
      <c r="E11" s="26">
        <v>42736</v>
      </c>
      <c r="F11" s="26">
        <v>43100</v>
      </c>
      <c r="G11" s="63" t="s">
        <v>152</v>
      </c>
      <c r="H11" s="152" t="s">
        <v>288</v>
      </c>
      <c r="I11" s="84">
        <f>SUM(I12+I18+I24+I27+I30+I34+I38)</f>
        <v>18045.302</v>
      </c>
    </row>
    <row r="12" spans="1:9" s="2" customFormat="1" ht="126" x14ac:dyDescent="0.25">
      <c r="A12" s="22"/>
      <c r="B12" s="23" t="s">
        <v>11</v>
      </c>
      <c r="C12" s="28" t="s">
        <v>81</v>
      </c>
      <c r="D12" s="93" t="s">
        <v>149</v>
      </c>
      <c r="E12" s="26">
        <v>42736</v>
      </c>
      <c r="F12" s="26">
        <v>43100</v>
      </c>
      <c r="G12" s="13" t="s">
        <v>153</v>
      </c>
      <c r="H12" s="13" t="s">
        <v>287</v>
      </c>
      <c r="I12" s="83">
        <f>I13+I14+I15+I16+I17</f>
        <v>2418.502</v>
      </c>
    </row>
    <row r="13" spans="1:9" s="2" customFormat="1" ht="126" x14ac:dyDescent="0.25">
      <c r="A13" s="22"/>
      <c r="B13" s="23" t="s">
        <v>26</v>
      </c>
      <c r="C13" s="28" t="s">
        <v>167</v>
      </c>
      <c r="D13" s="93" t="s">
        <v>149</v>
      </c>
      <c r="E13" s="26">
        <v>42736</v>
      </c>
      <c r="F13" s="26">
        <v>43100</v>
      </c>
      <c r="G13" s="4"/>
      <c r="H13" s="13" t="s">
        <v>297</v>
      </c>
      <c r="I13" s="83">
        <f>SUM(обос!L17)</f>
        <v>518.40200000000004</v>
      </c>
    </row>
    <row r="14" spans="1:9" s="2" customFormat="1" ht="94.5" x14ac:dyDescent="0.25">
      <c r="A14" s="22"/>
      <c r="B14" s="23" t="s">
        <v>47</v>
      </c>
      <c r="C14" s="28" t="s">
        <v>170</v>
      </c>
      <c r="D14" s="93" t="s">
        <v>333</v>
      </c>
      <c r="E14" s="26">
        <v>42736</v>
      </c>
      <c r="F14" s="26">
        <v>43100</v>
      </c>
      <c r="G14" s="4"/>
      <c r="H14" s="13" t="s">
        <v>297</v>
      </c>
      <c r="I14" s="83">
        <f>обос!L22</f>
        <v>60</v>
      </c>
    </row>
    <row r="15" spans="1:9" s="2" customFormat="1" ht="94.5" x14ac:dyDescent="0.25">
      <c r="A15" s="22"/>
      <c r="B15" s="23" t="s">
        <v>54</v>
      </c>
      <c r="C15" s="28" t="s">
        <v>171</v>
      </c>
      <c r="D15" s="63" t="s">
        <v>338</v>
      </c>
      <c r="E15" s="26">
        <v>42736</v>
      </c>
      <c r="F15" s="26">
        <v>43100</v>
      </c>
      <c r="G15" s="4"/>
      <c r="H15" s="13" t="s">
        <v>298</v>
      </c>
      <c r="I15" s="83">
        <f>обос!L26</f>
        <v>1410.1</v>
      </c>
    </row>
    <row r="16" spans="1:9" s="2" customFormat="1" ht="47.25" x14ac:dyDescent="0.25">
      <c r="A16" s="22"/>
      <c r="B16" s="23" t="s">
        <v>49</v>
      </c>
      <c r="C16" s="28" t="s">
        <v>172</v>
      </c>
      <c r="D16" s="63" t="s">
        <v>324</v>
      </c>
      <c r="E16" s="26">
        <v>42736</v>
      </c>
      <c r="F16" s="26">
        <v>43100</v>
      </c>
      <c r="G16" s="4"/>
      <c r="H16" s="170" t="s">
        <v>340</v>
      </c>
      <c r="I16" s="83">
        <f>обос!L32</f>
        <v>10</v>
      </c>
    </row>
    <row r="17" spans="1:9" s="2" customFormat="1" ht="47.25" x14ac:dyDescent="0.25">
      <c r="A17" s="22"/>
      <c r="B17" s="28" t="s">
        <v>148</v>
      </c>
      <c r="C17" s="28" t="s">
        <v>174</v>
      </c>
      <c r="D17" s="93" t="s">
        <v>324</v>
      </c>
      <c r="E17" s="26">
        <v>42736</v>
      </c>
      <c r="F17" s="26">
        <v>43100</v>
      </c>
      <c r="G17" s="4"/>
      <c r="H17" s="13" t="s">
        <v>339</v>
      </c>
      <c r="I17" s="83">
        <f>обос!L36</f>
        <v>420</v>
      </c>
    </row>
    <row r="18" spans="1:9" s="2" customFormat="1" ht="101.25" customHeight="1" x14ac:dyDescent="0.25">
      <c r="A18" s="22"/>
      <c r="B18" s="23" t="s">
        <v>12</v>
      </c>
      <c r="C18" s="28" t="s">
        <v>95</v>
      </c>
      <c r="D18" s="93" t="s">
        <v>296</v>
      </c>
      <c r="E18" s="26">
        <v>42736</v>
      </c>
      <c r="F18" s="26">
        <v>43100</v>
      </c>
      <c r="G18" s="13" t="s">
        <v>154</v>
      </c>
      <c r="H18" s="4" t="s">
        <v>302</v>
      </c>
      <c r="I18" s="83">
        <f>I19+I20+I21+I22+I23</f>
        <v>5411.7000000000007</v>
      </c>
    </row>
    <row r="19" spans="1:9" s="2" customFormat="1" ht="47.25" x14ac:dyDescent="0.25">
      <c r="A19" s="22"/>
      <c r="B19" s="24" t="s">
        <v>67</v>
      </c>
      <c r="C19" s="28" t="s">
        <v>97</v>
      </c>
      <c r="D19" s="93" t="s">
        <v>296</v>
      </c>
      <c r="E19" s="26">
        <v>42736</v>
      </c>
      <c r="F19" s="26">
        <v>43100</v>
      </c>
      <c r="G19" s="4"/>
      <c r="H19" s="85" t="s">
        <v>302</v>
      </c>
      <c r="I19" s="83">
        <f>обос!L62</f>
        <v>5067.1000000000004</v>
      </c>
    </row>
    <row r="20" spans="1:9" s="2" customFormat="1" ht="31.5" x14ac:dyDescent="0.25">
      <c r="A20" s="22"/>
      <c r="B20" s="24" t="s">
        <v>66</v>
      </c>
      <c r="C20" s="28" t="s">
        <v>134</v>
      </c>
      <c r="D20" s="93" t="s">
        <v>296</v>
      </c>
      <c r="E20" s="26">
        <v>42736</v>
      </c>
      <c r="F20" s="26">
        <v>43100</v>
      </c>
      <c r="G20" s="4"/>
      <c r="H20" s="4" t="s">
        <v>301</v>
      </c>
      <c r="I20" s="83">
        <f>обос!L70</f>
        <v>0</v>
      </c>
    </row>
    <row r="21" spans="1:9" s="2" customFormat="1" ht="31.5" x14ac:dyDescent="0.25">
      <c r="A21" s="22"/>
      <c r="B21" s="28" t="s">
        <v>100</v>
      </c>
      <c r="C21" s="28" t="s">
        <v>182</v>
      </c>
      <c r="D21" s="93" t="s">
        <v>300</v>
      </c>
      <c r="E21" s="26">
        <v>42736</v>
      </c>
      <c r="F21" s="26">
        <v>43100</v>
      </c>
      <c r="G21" s="4"/>
      <c r="H21" s="4" t="s">
        <v>302</v>
      </c>
      <c r="I21" s="83">
        <f>обос!L75</f>
        <v>219.6</v>
      </c>
    </row>
    <row r="22" spans="1:9" s="2" customFormat="1" ht="31.5" x14ac:dyDescent="0.25">
      <c r="A22" s="22"/>
      <c r="B22" s="28" t="s">
        <v>102</v>
      </c>
      <c r="C22" s="28" t="s">
        <v>107</v>
      </c>
      <c r="D22" s="93" t="s">
        <v>300</v>
      </c>
      <c r="E22" s="26">
        <v>42736</v>
      </c>
      <c r="F22" s="26">
        <v>43100</v>
      </c>
      <c r="G22" s="4"/>
      <c r="H22" s="4" t="s">
        <v>301</v>
      </c>
      <c r="I22" s="83">
        <f>обос!L78</f>
        <v>124</v>
      </c>
    </row>
    <row r="23" spans="1:9" s="2" customFormat="1" ht="31.5" x14ac:dyDescent="0.25">
      <c r="A23" s="22"/>
      <c r="B23" s="28" t="s">
        <v>104</v>
      </c>
      <c r="C23" s="28" t="s">
        <v>307</v>
      </c>
      <c r="D23" s="164" t="s">
        <v>300</v>
      </c>
      <c r="E23" s="26">
        <v>42736</v>
      </c>
      <c r="F23" s="26">
        <v>43100</v>
      </c>
      <c r="G23" s="4"/>
      <c r="H23" s="4" t="s">
        <v>235</v>
      </c>
      <c r="I23" s="83">
        <f>обос!L81</f>
        <v>1</v>
      </c>
    </row>
    <row r="24" spans="1:9" s="2" customFormat="1" ht="84.75" customHeight="1" x14ac:dyDescent="0.25">
      <c r="A24" s="22"/>
      <c r="B24" s="23" t="s">
        <v>45</v>
      </c>
      <c r="C24" s="28" t="s">
        <v>27</v>
      </c>
      <c r="D24" s="63" t="s">
        <v>147</v>
      </c>
      <c r="E24" s="26">
        <v>42736</v>
      </c>
      <c r="F24" s="26">
        <v>43100</v>
      </c>
      <c r="G24" s="13" t="s">
        <v>155</v>
      </c>
      <c r="H24" s="13" t="s">
        <v>234</v>
      </c>
      <c r="I24" s="83">
        <f>I25+I26</f>
        <v>5463.2</v>
      </c>
    </row>
    <row r="25" spans="1:9" s="2" customFormat="1" ht="163.5" customHeight="1" x14ac:dyDescent="0.25">
      <c r="A25" s="22"/>
      <c r="B25" s="24" t="s">
        <v>68</v>
      </c>
      <c r="C25" s="28" t="s">
        <v>139</v>
      </c>
      <c r="D25" s="63" t="s">
        <v>147</v>
      </c>
      <c r="E25" s="26">
        <v>42736</v>
      </c>
      <c r="F25" s="26">
        <v>43100</v>
      </c>
      <c r="G25" s="4"/>
      <c r="H25" s="13" t="s">
        <v>234</v>
      </c>
      <c r="I25" s="83">
        <f>обос!L87</f>
        <v>4941.8</v>
      </c>
    </row>
    <row r="26" spans="1:9" s="2" customFormat="1" ht="88.5" customHeight="1" x14ac:dyDescent="0.25">
      <c r="A26" s="22"/>
      <c r="B26" s="24" t="s">
        <v>69</v>
      </c>
      <c r="C26" s="28" t="s">
        <v>140</v>
      </c>
      <c r="D26" s="63" t="s">
        <v>147</v>
      </c>
      <c r="E26" s="26">
        <v>42736</v>
      </c>
      <c r="F26" s="26">
        <v>43100</v>
      </c>
      <c r="G26" s="4"/>
      <c r="H26" s="13" t="s">
        <v>234</v>
      </c>
      <c r="I26" s="83">
        <f>обос!L95</f>
        <v>521.4</v>
      </c>
    </row>
    <row r="27" spans="1:9" s="2" customFormat="1" ht="126" x14ac:dyDescent="0.25">
      <c r="A27" s="22"/>
      <c r="B27" s="23" t="s">
        <v>36</v>
      </c>
      <c r="C27" s="28" t="s">
        <v>151</v>
      </c>
      <c r="D27" s="63" t="s">
        <v>149</v>
      </c>
      <c r="E27" s="26">
        <v>42370</v>
      </c>
      <c r="F27" s="26">
        <v>42735</v>
      </c>
      <c r="G27" s="13" t="s">
        <v>156</v>
      </c>
      <c r="H27" s="13" t="s">
        <v>299</v>
      </c>
      <c r="I27" s="83">
        <f>I28+I29</f>
        <v>4403.3</v>
      </c>
    </row>
    <row r="28" spans="1:9" s="2" customFormat="1" ht="65.25" customHeight="1" x14ac:dyDescent="0.25">
      <c r="A28" s="22"/>
      <c r="B28" s="24" t="s">
        <v>37</v>
      </c>
      <c r="C28" s="28" t="s">
        <v>183</v>
      </c>
      <c r="D28" s="63" t="s">
        <v>341</v>
      </c>
      <c r="E28" s="26">
        <v>42736</v>
      </c>
      <c r="F28" s="26">
        <v>43100</v>
      </c>
      <c r="G28" s="4"/>
      <c r="H28" s="13" t="s">
        <v>299</v>
      </c>
      <c r="I28" s="83">
        <f>обос!L112</f>
        <v>2063.5</v>
      </c>
    </row>
    <row r="29" spans="1:9" s="2" customFormat="1" ht="56.25" customHeight="1" x14ac:dyDescent="0.25">
      <c r="A29" s="22"/>
      <c r="B29" s="24" t="s">
        <v>38</v>
      </c>
      <c r="C29" s="28" t="s">
        <v>116</v>
      </c>
      <c r="D29" s="93" t="s">
        <v>294</v>
      </c>
      <c r="E29" s="26">
        <v>42736</v>
      </c>
      <c r="F29" s="26">
        <v>43100</v>
      </c>
      <c r="G29" s="4"/>
      <c r="H29" s="4" t="s">
        <v>303</v>
      </c>
      <c r="I29" s="83">
        <f>обос!L119</f>
        <v>2339.8000000000002</v>
      </c>
    </row>
    <row r="30" spans="1:9" s="2" customFormat="1" ht="110.25" x14ac:dyDescent="0.25">
      <c r="A30" s="22"/>
      <c r="B30" s="24" t="s">
        <v>40</v>
      </c>
      <c r="C30" s="28" t="s">
        <v>304</v>
      </c>
      <c r="D30" s="63" t="s">
        <v>150</v>
      </c>
      <c r="E30" s="26">
        <v>42736</v>
      </c>
      <c r="F30" s="26">
        <v>43100</v>
      </c>
      <c r="G30" s="13" t="s">
        <v>157</v>
      </c>
      <c r="H30" s="4" t="s">
        <v>234</v>
      </c>
      <c r="I30" s="83">
        <f>I31+I32+I33</f>
        <v>140</v>
      </c>
    </row>
    <row r="31" spans="1:9" s="2" customFormat="1" ht="47.25" x14ac:dyDescent="0.25">
      <c r="A31" s="22"/>
      <c r="B31" s="24" t="s">
        <v>70</v>
      </c>
      <c r="C31" s="28" t="s">
        <v>119</v>
      </c>
      <c r="D31" s="63" t="s">
        <v>335</v>
      </c>
      <c r="E31" s="26">
        <v>42736</v>
      </c>
      <c r="F31" s="26">
        <v>43100</v>
      </c>
      <c r="G31" s="4"/>
      <c r="H31" s="4" t="s">
        <v>286</v>
      </c>
      <c r="I31" s="83">
        <f>обос!L130</f>
        <v>132</v>
      </c>
    </row>
    <row r="32" spans="1:9" ht="47.25" x14ac:dyDescent="0.25">
      <c r="A32" s="22"/>
      <c r="B32" s="24" t="s">
        <v>71</v>
      </c>
      <c r="C32" s="25" t="s">
        <v>143</v>
      </c>
      <c r="D32" s="63" t="s">
        <v>335</v>
      </c>
      <c r="E32" s="26">
        <v>42736</v>
      </c>
      <c r="F32" s="26">
        <v>43100</v>
      </c>
      <c r="G32" s="4"/>
      <c r="H32" s="4" t="s">
        <v>286</v>
      </c>
      <c r="I32" s="83">
        <f>обос!L134</f>
        <v>2</v>
      </c>
    </row>
    <row r="33" spans="1:9" ht="94.5" x14ac:dyDescent="0.25">
      <c r="A33" s="22"/>
      <c r="B33" s="28" t="s">
        <v>121</v>
      </c>
      <c r="C33" s="25" t="s">
        <v>122</v>
      </c>
      <c r="D33" s="63" t="s">
        <v>336</v>
      </c>
      <c r="E33" s="26">
        <v>42736</v>
      </c>
      <c r="F33" s="26">
        <v>43100</v>
      </c>
      <c r="G33" s="4"/>
      <c r="H33" s="4" t="s">
        <v>286</v>
      </c>
      <c r="I33" s="83">
        <f>обос!L137</f>
        <v>6</v>
      </c>
    </row>
    <row r="34" spans="1:9" ht="136.5" customHeight="1" x14ac:dyDescent="0.25">
      <c r="A34" s="22"/>
      <c r="B34" s="24" t="s">
        <v>41</v>
      </c>
      <c r="C34" s="28" t="s">
        <v>144</v>
      </c>
      <c r="D34" s="63" t="s">
        <v>342</v>
      </c>
      <c r="E34" s="26">
        <v>42736</v>
      </c>
      <c r="F34" s="26">
        <v>43100</v>
      </c>
      <c r="G34" s="13" t="s">
        <v>158</v>
      </c>
      <c r="H34" s="4" t="s">
        <v>286</v>
      </c>
      <c r="I34" s="83">
        <f>I35+I36+I37</f>
        <v>203.6</v>
      </c>
    </row>
    <row r="35" spans="1:9" ht="88.5" customHeight="1" x14ac:dyDescent="0.25">
      <c r="A35" s="22"/>
      <c r="B35" s="24" t="s">
        <v>72</v>
      </c>
      <c r="C35" s="28" t="s">
        <v>145</v>
      </c>
      <c r="D35" s="63" t="s">
        <v>150</v>
      </c>
      <c r="E35" s="26">
        <v>42736</v>
      </c>
      <c r="F35" s="26">
        <v>43100</v>
      </c>
      <c r="G35" s="4"/>
      <c r="H35" s="4" t="s">
        <v>234</v>
      </c>
      <c r="I35" s="83">
        <f>обос!L143</f>
        <v>0.5</v>
      </c>
    </row>
    <row r="36" spans="1:9" ht="84.75" customHeight="1" x14ac:dyDescent="0.25">
      <c r="A36" s="22"/>
      <c r="B36" s="24" t="s">
        <v>73</v>
      </c>
      <c r="C36" s="28" t="s">
        <v>166</v>
      </c>
      <c r="D36" s="63" t="s">
        <v>150</v>
      </c>
      <c r="E36" s="26">
        <v>42736</v>
      </c>
      <c r="F36" s="26">
        <v>43100</v>
      </c>
      <c r="G36" s="4"/>
      <c r="H36" s="4" t="s">
        <v>286</v>
      </c>
      <c r="I36" s="83">
        <f>обос!L147</f>
        <v>0.5</v>
      </c>
    </row>
    <row r="37" spans="1:9" ht="101.25" customHeight="1" x14ac:dyDescent="0.25">
      <c r="A37" s="22"/>
      <c r="B37" s="28" t="s">
        <v>317</v>
      </c>
      <c r="C37" s="28" t="s">
        <v>318</v>
      </c>
      <c r="D37" s="166" t="s">
        <v>333</v>
      </c>
      <c r="E37" s="26">
        <v>42736</v>
      </c>
      <c r="F37" s="26">
        <v>43100</v>
      </c>
      <c r="G37" s="4"/>
      <c r="H37" s="4"/>
      <c r="I37" s="83">
        <f>обос!L151</f>
        <v>202.6</v>
      </c>
    </row>
    <row r="38" spans="1:9" ht="104.25" customHeight="1" x14ac:dyDescent="0.25">
      <c r="A38" s="155"/>
      <c r="B38" s="28" t="s">
        <v>184</v>
      </c>
      <c r="C38" s="28" t="s">
        <v>185</v>
      </c>
      <c r="D38" s="93" t="s">
        <v>334</v>
      </c>
      <c r="E38" s="26">
        <v>42736</v>
      </c>
      <c r="F38" s="26">
        <v>43100</v>
      </c>
      <c r="G38" s="13" t="s">
        <v>295</v>
      </c>
      <c r="H38" s="13" t="s">
        <v>305</v>
      </c>
      <c r="I38" s="83">
        <f>I39+I40+I41+I42</f>
        <v>5</v>
      </c>
    </row>
    <row r="39" spans="1:9" ht="58.5" customHeight="1" x14ac:dyDescent="0.25">
      <c r="A39" s="155"/>
      <c r="B39" s="28" t="s">
        <v>236</v>
      </c>
      <c r="C39" s="28" t="s">
        <v>190</v>
      </c>
      <c r="D39" s="93" t="s">
        <v>335</v>
      </c>
      <c r="E39" s="26">
        <v>42736</v>
      </c>
      <c r="F39" s="26">
        <v>43100</v>
      </c>
      <c r="G39" s="4"/>
      <c r="H39" s="13" t="s">
        <v>286</v>
      </c>
      <c r="I39" s="83">
        <f>обос!L159</f>
        <v>2</v>
      </c>
    </row>
    <row r="40" spans="1:9" ht="48.75" customHeight="1" x14ac:dyDescent="0.25">
      <c r="A40" s="155"/>
      <c r="B40" s="28" t="s">
        <v>237</v>
      </c>
      <c r="C40" s="28" t="s">
        <v>191</v>
      </c>
      <c r="D40" s="93" t="s">
        <v>335</v>
      </c>
      <c r="E40" s="26">
        <v>42736</v>
      </c>
      <c r="F40" s="26">
        <v>43100</v>
      </c>
      <c r="G40" s="4"/>
      <c r="H40" s="13" t="s">
        <v>286</v>
      </c>
      <c r="I40" s="83">
        <f>обос!L163</f>
        <v>0.5</v>
      </c>
    </row>
    <row r="41" spans="1:9" ht="48" customHeight="1" x14ac:dyDescent="0.25">
      <c r="A41" s="155"/>
      <c r="B41" s="28" t="s">
        <v>238</v>
      </c>
      <c r="C41" s="28" t="s">
        <v>192</v>
      </c>
      <c r="D41" s="93" t="s">
        <v>296</v>
      </c>
      <c r="E41" s="26">
        <v>42736</v>
      </c>
      <c r="F41" s="26">
        <v>43100</v>
      </c>
      <c r="G41" s="4"/>
      <c r="H41" s="13" t="s">
        <v>235</v>
      </c>
      <c r="I41" s="83">
        <f>обос!L166</f>
        <v>1</v>
      </c>
    </row>
    <row r="42" spans="1:9" ht="84" customHeight="1" x14ac:dyDescent="0.25">
      <c r="A42" s="155"/>
      <c r="B42" s="28" t="s">
        <v>239</v>
      </c>
      <c r="C42" s="28" t="s">
        <v>193</v>
      </c>
      <c r="D42" s="93" t="s">
        <v>343</v>
      </c>
      <c r="E42" s="26">
        <v>42736</v>
      </c>
      <c r="F42" s="26">
        <v>43100</v>
      </c>
      <c r="G42" s="4"/>
      <c r="H42" s="13" t="s">
        <v>297</v>
      </c>
      <c r="I42" s="83">
        <f>обос!L169</f>
        <v>1.5</v>
      </c>
    </row>
    <row r="43" spans="1:9" ht="15" x14ac:dyDescent="0.2">
      <c r="C43" s="81"/>
      <c r="D43" s="81"/>
      <c r="E43" s="81"/>
      <c r="F43" s="81"/>
      <c r="G43" s="81"/>
      <c r="H43" s="81"/>
      <c r="I43" s="81"/>
    </row>
  </sheetData>
  <mergeCells count="8">
    <mergeCell ref="C5:I5"/>
    <mergeCell ref="I7:I9"/>
    <mergeCell ref="A7:A9"/>
    <mergeCell ref="B7:B9"/>
    <mergeCell ref="C7:C9"/>
    <mergeCell ref="D7:D9"/>
    <mergeCell ref="G7:G9"/>
    <mergeCell ref="H7:H9"/>
  </mergeCells>
  <pageMargins left="0.39370078740157483" right="0.39370078740157483" top="0.74803149606299213" bottom="0.3937007874015748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обос</vt:lpstr>
      <vt:lpstr>приложение 3</vt:lpstr>
      <vt:lpstr>приложение4</vt:lpstr>
      <vt:lpstr>приложение 5</vt:lpstr>
      <vt:lpstr>обос!Заголовки_для_печати</vt:lpstr>
      <vt:lpstr>'приложение 3'!Заголовки_для_печати</vt:lpstr>
      <vt:lpstr>'приложение 5'!Заголовки_для_печати</vt:lpstr>
      <vt:lpstr>приложение4!Заголовки_для_печати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2019-02-18T05:49:57Z</cp:lastPrinted>
  <dcterms:created xsi:type="dcterms:W3CDTF">2005-05-11T09:34:44Z</dcterms:created>
  <dcterms:modified xsi:type="dcterms:W3CDTF">2019-02-18T05:52:01Z</dcterms:modified>
</cp:coreProperties>
</file>